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bookViews>
    <workbookView xWindow="0" yWindow="0" windowWidth="16392" windowHeight="5640" firstSheet="1" activeTab="6"/>
  </bookViews>
  <sheets>
    <sheet name="SOCIOS Y TERCEROS" sheetId="10" r:id="rId1"/>
    <sheet name="LIQUIDACIONES" sheetId="9" r:id="rId2"/>
    <sheet name="LABORALES" sheetId="6" r:id="rId3"/>
    <sheet name="DIAN Y SHD" sheetId="3" r:id="rId4"/>
    <sheet name="FINANCIEROS" sheetId="2" r:id="rId5"/>
    <sheet name="PROVEEDORES" sheetId="1" r:id="rId6"/>
    <sheet name="Resumen" sheetId="7" r:id="rId7"/>
    <sheet name="COSTOS Y GASTOS POR PAGAR" sheetId="5" r:id="rId8"/>
    <sheet name="Proyección Pagos" sheetId="8" r:id="rId9"/>
  </sheets>
  <definedNames>
    <definedName name="_xlnm._FilterDatabase" localSheetId="7" hidden="1">'COSTOS Y GASTOS POR PAGAR'!$A$5:$E$87</definedName>
    <definedName name="_xlnm._FilterDatabase" localSheetId="5" hidden="1">'PROVEEDORES'!$A$6:$H$6</definedName>
    <definedName name="_xlnm._FilterDatabase" localSheetId="6" hidden="1">'Resumen'!$A$5:$S$5</definedName>
  </definedNames>
  <calcPr calcId="191029"/>
  <pivotCaches>
    <pivotCache cacheId="0" r:id="rId10"/>
  </pivotCaches>
</workbook>
</file>

<file path=xl/sharedStrings.xml><?xml version="1.0" encoding="utf-8"?>
<sst xmlns="http://schemas.openxmlformats.org/spreadsheetml/2006/main" count="3788" uniqueCount="567">
  <si>
    <t>FOTOMORIZ S.A.</t>
  </si>
  <si>
    <t>NIT. 860000368</t>
  </si>
  <si>
    <t>NOMBRE</t>
  </si>
  <si>
    <t>BANCO GNB SUDAMERIS</t>
  </si>
  <si>
    <t>ITAU CORPBANCA COLOMBIA S.A.</t>
  </si>
  <si>
    <t>ANDRES TELLO ACUNA</t>
  </si>
  <si>
    <t>BANCO DAVIVIENDA S.A.</t>
  </si>
  <si>
    <t>LIBERTY SEGUROS S.A.</t>
  </si>
  <si>
    <t>BANCO COLPATRIA S.A.</t>
  </si>
  <si>
    <t>BANCO DE OCCIDENTE S.A.</t>
  </si>
  <si>
    <t>AEROMATRIX INFINITI AMERICA</t>
  </si>
  <si>
    <t>MUTOH AMERICA INC</t>
  </si>
  <si>
    <t>ISMAEL TELLO ACUNA</t>
  </si>
  <si>
    <t>ALFONSO ENRIQUE PALACIOS DE LEON</t>
  </si>
  <si>
    <t>IVAN DIAZ FORERO</t>
  </si>
  <si>
    <t>INES TELLO ESCOBAR</t>
  </si>
  <si>
    <t>OLGA LUCIA ARDILA DE TELLO</t>
  </si>
  <si>
    <t>REYES DE TELLO CECILIA ESTELA</t>
  </si>
  <si>
    <t>PALACIOS TELLO CATALINA</t>
  </si>
  <si>
    <t>ALVARO FORERO RODRIGUEZ</t>
  </si>
  <si>
    <t>JOSE IGNACIO AYALA ROZO</t>
  </si>
  <si>
    <t>JUAN PABLO PALACIOS TELLO</t>
  </si>
  <si>
    <t>PRINTLAT</t>
  </si>
  <si>
    <t>DERFLEX/SHANGHAI ASIAN DEVELOPMENT PROSPEROUS IMPORT AND EXPORT CO LTD</t>
  </si>
  <si>
    <t>INEXMODA</t>
  </si>
  <si>
    <t>COORDINADORA ANDINA DE CARGA CORDIANDINA LTDA</t>
  </si>
  <si>
    <t>MANEJO INFORMATICO INDUSTRIAL DE COLOMBIA LTDA MIND DE COLOMBIA LTDA</t>
  </si>
  <si>
    <t>COLOR LIQUIDO IMPRESION DIGITAL S.A.S.</t>
  </si>
  <si>
    <t>INVERSIONES FAMILIARES UNIDAS DE COLOMBIA LTDA</t>
  </si>
  <si>
    <t>AGFA GEVAERT COLOMBIA LTDA</t>
  </si>
  <si>
    <t>ABOGADOS SIN FRONTERAS LTDA</t>
  </si>
  <si>
    <t>TRANSPORTE LOGISTICO INTERNACIONAL S.A.</t>
  </si>
  <si>
    <t>ALSERVICIOS INDUSTRIALES ZONA FRANCA S.A.S.</t>
  </si>
  <si>
    <t>LOGISTICS SUPPLIER GROUP S.A.</t>
  </si>
  <si>
    <t>IBM DE COLOMBIA &amp; CIA S.C.A.</t>
  </si>
  <si>
    <t>3M COLOMBIA S.A.</t>
  </si>
  <si>
    <t>TCC S.A.S</t>
  </si>
  <si>
    <t>ANDIGRAF</t>
  </si>
  <si>
    <t>FILMTEX S.A.S.</t>
  </si>
  <si>
    <t>SERVIENTREGA S.A.</t>
  </si>
  <si>
    <t>SURTISCREEN DIGITAL S.A.</t>
  </si>
  <si>
    <t>SOLUCIONES EN LOGISTICA Y DISTRIBUCION SAS</t>
  </si>
  <si>
    <t>TECNI-ROLLOS E.U.</t>
  </si>
  <si>
    <t>R G LOGISTICS SAS</t>
  </si>
  <si>
    <t>SANTIAGO JARAMILLO VILLAMIZAR &amp; ASOCIADOS SAS</t>
  </si>
  <si>
    <t>AGILITY LOGISTICS COLOMBIA S.A.S</t>
  </si>
  <si>
    <t>LAURA TELLO ARDILA</t>
  </si>
  <si>
    <t>SANTIAGO TELLO ARDILA</t>
  </si>
  <si>
    <t>NEXSYS DE COLOMBIA S.A.</t>
  </si>
  <si>
    <t>CLEMENS . BRAUER .</t>
  </si>
  <si>
    <t>ELVIRA TELLO ESCOBAR</t>
  </si>
  <si>
    <t>ANDRES TELLO ARDILA</t>
  </si>
  <si>
    <t xml:space="preserve">TOTALES 219505050000 </t>
  </si>
  <si>
    <t xml:space="preserve">TOTALES 219520000000 </t>
  </si>
  <si>
    <t>220500000000 NACIONALES</t>
  </si>
  <si>
    <t>HECTOR ALBERTO MORENO RUGELES</t>
  </si>
  <si>
    <t>CARLOS ALBERTO GUTIERREZ ARIAS</t>
  </si>
  <si>
    <t>HP FINANCIAL SERVICES COLOMBIA LLC SUCURSAL COLOMBIA</t>
  </si>
  <si>
    <t>AGENCIA DE ADUANAS INTERNACIONAL LTDA NIVEL 2</t>
  </si>
  <si>
    <t>LOGISTICA Y CONTROL DE SEGURIDAD LIMITADA</t>
  </si>
  <si>
    <t>CODEMARK COLOMBIA S.A.S</t>
  </si>
  <si>
    <t>LATIN PARTS COLOMBIA SAS</t>
  </si>
  <si>
    <t>FUJIFILM COLOMBIA S.A.S.</t>
  </si>
  <si>
    <t>ASESORES EN SISTEMAS DE COMPUTO PARTS SAS</t>
  </si>
  <si>
    <t>IBM CAPITAL DE COLOMBIA S.A.S</t>
  </si>
  <si>
    <t>MARUBENI BUSINESS MACHINES (AMERICA) INC</t>
  </si>
  <si>
    <t>LEE FINANCIAL SERVICES S.A.S</t>
  </si>
  <si>
    <t>ELSA MARIA BARRETO MOLINA</t>
  </si>
  <si>
    <t>RODRIGUEZ PIRAJON MARIA AIDE</t>
  </si>
  <si>
    <t>ACOSTA VILLAVECES Y ASOCIADOS SAS</t>
  </si>
  <si>
    <t>FIDUDAVIVIENDA FID PA FIDEICOMISO RENTEK</t>
  </si>
  <si>
    <t>ACTIVASOLUCIONES SAS</t>
  </si>
  <si>
    <t>ACUNA ACUNA &amp; BERMUDEZ ESTUDIO JURIDICO LIMITADA</t>
  </si>
  <si>
    <t>CORPORACION PARTNERS COLOMBIA</t>
  </si>
  <si>
    <t xml:space="preserve">TOTALES 233525000000 </t>
  </si>
  <si>
    <t>ASOCIACION COLOMBIANA DE INDUSTRIALES DEL CALZADO EL CUERO Y SUS MANUFACTURAS</t>
  </si>
  <si>
    <t xml:space="preserve">TOTALES 233540000000 </t>
  </si>
  <si>
    <t>SERVICIOS ESPECIALES DEL LLANO S.A.</t>
  </si>
  <si>
    <t>SAECOM S.A.S.</t>
  </si>
  <si>
    <t>SERVI VEHICULOS LTDA</t>
  </si>
  <si>
    <t xml:space="preserve">TOTALES 233545000000 </t>
  </si>
  <si>
    <t xml:space="preserve">TOTALES 233555000000 </t>
  </si>
  <si>
    <t xml:space="preserve">TOTALES 233570000000 </t>
  </si>
  <si>
    <t>IMPORTADORA FOTOMORIZ S.A</t>
  </si>
  <si>
    <t>RELACIÓN DE OBLIGACIONES CON LA DIAN Y SECRETARIA DE HACIENDA</t>
  </si>
  <si>
    <t>FECHA</t>
  </si>
  <si>
    <t>INTERESES</t>
  </si>
  <si>
    <t>RETEFUENTE MARZO 2019</t>
  </si>
  <si>
    <t>RETEFUENTE ABRIL 2019</t>
  </si>
  <si>
    <t>RETEFUENTE MAYO 2019</t>
  </si>
  <si>
    <t>RETEFUENTE JULIO 2019</t>
  </si>
  <si>
    <t>RETEFUENTE AGOSTO 2019</t>
  </si>
  <si>
    <t>RETEFUENTE OCTUBRE 2019</t>
  </si>
  <si>
    <t>RETEFUENTE NOVIEMBRE 2019</t>
  </si>
  <si>
    <t>RETEFUENTE DICIEMBRE 2019</t>
  </si>
  <si>
    <t>RETEFUENTE ENERO 2020</t>
  </si>
  <si>
    <t>IMPUESTO A LAS VENTAS 2016-4</t>
  </si>
  <si>
    <t>IMPUESTO A LAS VENTAS 2018-5</t>
  </si>
  <si>
    <t>IMPUESTO A LAS VENTAS 2018-6</t>
  </si>
  <si>
    <t>IMPUESTO A LAS VENTAS 2019-2</t>
  </si>
  <si>
    <t>IMPUESTO A LAS VENTAS 2019-3</t>
  </si>
  <si>
    <t>IMPUESTO A LAS VENTAS 2019-4</t>
  </si>
  <si>
    <t>IMPUESTO A LAS VENTAS 2019-5</t>
  </si>
  <si>
    <t>IMPUESTO A LAS VENTAS 2019-6</t>
  </si>
  <si>
    <t>IMPUESTO A LAS VENTAS 2020-1</t>
  </si>
  <si>
    <t>DIAN</t>
  </si>
  <si>
    <t>SECRETARIA DE HACIENDA</t>
  </si>
  <si>
    <t>ICA 1B 2019</t>
  </si>
  <si>
    <t>ICA 2B 2019</t>
  </si>
  <si>
    <t>ICA 3B 2019</t>
  </si>
  <si>
    <t>ICA 4B 2019</t>
  </si>
  <si>
    <t>ICA 5B 2019</t>
  </si>
  <si>
    <t>ICA 6B 2019</t>
  </si>
  <si>
    <t>ICA 1B 2020</t>
  </si>
  <si>
    <t>Fecha</t>
  </si>
  <si>
    <t>ISMAEL TELLO ACUÑA</t>
  </si>
  <si>
    <t>PROYECTO DE DETERMINACION DE DERECHOS DE VOTO</t>
  </si>
  <si>
    <t>NOMBRE O RAZON SOCIAL</t>
  </si>
  <si>
    <t>NIT O CEDULA DE CIUDADANIA</t>
  </si>
  <si>
    <t>DIRECCION DE NOTIFICACION</t>
  </si>
  <si>
    <t>TELÉFONO</t>
  </si>
  <si>
    <t>CIUDAD O MUNICIPIO</t>
  </si>
  <si>
    <t xml:space="preserve">VINCULO </t>
  </si>
  <si>
    <t>SALDO CAPITAL POR PAGAR (A)</t>
  </si>
  <si>
    <t>SALDO CAPITAL VENCIDO (B)</t>
  </si>
  <si>
    <t>DÍAS VENCIDO</t>
  </si>
  <si>
    <t>ACTUALIZACIÓN  CAPITAL VENCIDO AL IPC ( C)</t>
  </si>
  <si>
    <t>DERECHOS DE VOTO A-B+C</t>
  </si>
  <si>
    <t>% DERECHOS DE VOTO</t>
  </si>
  <si>
    <t>ACREEDORES CLASE A - LABORAL</t>
  </si>
  <si>
    <t>TIPO</t>
  </si>
  <si>
    <t>Liquidaciones</t>
  </si>
  <si>
    <t>Pesiones</t>
  </si>
  <si>
    <t>Documento</t>
  </si>
  <si>
    <t>CL 75 # 69B - 75</t>
  </si>
  <si>
    <t>MARIN ROZO CAROLINA</t>
  </si>
  <si>
    <t>FINO TORRES RUBY</t>
  </si>
  <si>
    <t>BARBOSA MAHECHA JUAN CARLOS</t>
  </si>
  <si>
    <t>PALACIOS TELLO JUAN PABLO</t>
  </si>
  <si>
    <t>DURAN GOMEZ JAIRO</t>
  </si>
  <si>
    <t>MORENO VELA ANA ALCIRA</t>
  </si>
  <si>
    <t>TELLO ACUNA ANDRES</t>
  </si>
  <si>
    <t>ALVARADO TENJO NANCY CECILIA</t>
  </si>
  <si>
    <t>VELASQUEZ LUNA HEIDI PATRICIA</t>
  </si>
  <si>
    <t>MOYANO CORREAL LUIS JAIME</t>
  </si>
  <si>
    <t>PINTO RIAÑO LUCENID</t>
  </si>
  <si>
    <t>SANABRIA ROMERO RAFAEL EDUARDO</t>
  </si>
  <si>
    <t>ARIAS RAMIREZ GIOVANNI</t>
  </si>
  <si>
    <t>SANDOVAL LOZANO JOSE GUILLERMO</t>
  </si>
  <si>
    <t>ORTIZ TORRIJOS WALTER RENE</t>
  </si>
  <si>
    <t>JIMENEZ VASQUEZ DIEGO HORACIO</t>
  </si>
  <si>
    <t>MONSALVE PIZA JOSE AGUSTIN</t>
  </si>
  <si>
    <t>MUÑOZ GARCIA JOSE JOAQUIN</t>
  </si>
  <si>
    <t>LOPEZ OSTOS LUIS FERNANDO</t>
  </si>
  <si>
    <t>MARTINEZ MORENO CARLOS ALBERTO</t>
  </si>
  <si>
    <t>TRUJILLO TELLEZ JUAN MANUEL</t>
  </si>
  <si>
    <t>AREVALO RAMOS ANA LUCIA</t>
  </si>
  <si>
    <t>MURILLO MUNARD DIANA NATALI</t>
  </si>
  <si>
    <t>ROA TOVAR GLORIA INES</t>
  </si>
  <si>
    <t>SANCHEZ GOMEZ OSMAN ENRIQUE</t>
  </si>
  <si>
    <t>VERA SALAS DIANA CAROLINA</t>
  </si>
  <si>
    <t>GUZMAN  NAEDER ERICK</t>
  </si>
  <si>
    <t>MARTINEZ TAVERA ALEXANDRA</t>
  </si>
  <si>
    <t>ABELLA ABELLA PEDRO ANTONIO</t>
  </si>
  <si>
    <t>QUINTERO ROMERO EDITH MARISOL</t>
  </si>
  <si>
    <t>ORDOÑEZ BANGUERA JOSE DAVID</t>
  </si>
  <si>
    <t>SUAREZ  EDUARD ARMANDO</t>
  </si>
  <si>
    <t>PALMA BROCHERO GEOVANNY JESUS</t>
  </si>
  <si>
    <t>MARIN PARADA CESAR HERNANDO</t>
  </si>
  <si>
    <t>CEPEDA PATINO GUSTAVO</t>
  </si>
  <si>
    <t>Bogotá</t>
  </si>
  <si>
    <t>SALDO TOTAL</t>
  </si>
  <si>
    <t>Concepto</t>
  </si>
  <si>
    <t>Total general</t>
  </si>
  <si>
    <t>Proyeccion de Pago de Capital</t>
  </si>
  <si>
    <t>Fotomoriz</t>
  </si>
  <si>
    <t>Proyeccion de Saldo</t>
  </si>
  <si>
    <t>Interes</t>
  </si>
  <si>
    <t>Proyección pago Total</t>
  </si>
  <si>
    <t>MORALES BUITRAGO CRISTIAN ALEX</t>
  </si>
  <si>
    <t>BENAVIDES GONZALEZ DIEGO ALEJA</t>
  </si>
  <si>
    <t>ARENAS ZAPATA JOSE GABRIEL</t>
  </si>
  <si>
    <t>VARGAS AFRICANO ANA TILDE</t>
  </si>
  <si>
    <t>PABA JIMENEZ CLAUDIA PATRICIA</t>
  </si>
  <si>
    <t>RODRIGUEZ MONTERO ROSALBA</t>
  </si>
  <si>
    <t>HERNANDEZ ALARCON OSCAR ORLAND</t>
  </si>
  <si>
    <t>BARBOSA VARGAS SANDRA ELIZABET</t>
  </si>
  <si>
    <t>ESCOBAR MEJIA ALBA</t>
  </si>
  <si>
    <t>PAEZ BENITEZ HUMBERTO RAMON</t>
  </si>
  <si>
    <t>SOSA GARZON SANTIAGO</t>
  </si>
  <si>
    <t>RODRIGUEZ MARTINEZ GERARDO AUG</t>
  </si>
  <si>
    <t>PEÑUELA GARZON EDWARD FRANCISC</t>
  </si>
  <si>
    <t>INMOBILIARIA HORACIO NUNEZ ACEVEDO SAS</t>
  </si>
  <si>
    <t>ERIKA FERNANDA CAMACHO CANENCIO</t>
  </si>
  <si>
    <t>GRUPO ARENAS S.A</t>
  </si>
  <si>
    <t>Retenciones</t>
  </si>
  <si>
    <t>Pensiones</t>
  </si>
  <si>
    <t>% Intereses</t>
  </si>
  <si>
    <t>ESPITIA  SEBASTIAN</t>
  </si>
  <si>
    <t>MORENO GRISALES DIANA CAROLINA</t>
  </si>
  <si>
    <t xml:space="preserve">ABELLA PEDRO </t>
  </si>
  <si>
    <t xml:space="preserve">BENAVIDES DIEGO </t>
  </si>
  <si>
    <t xml:space="preserve">CARO JOSE DE JESUS </t>
  </si>
  <si>
    <t>GLORIA ROA</t>
  </si>
  <si>
    <t>LOZANO DANIEL</t>
  </si>
  <si>
    <t>ORDOÑEZ JOSE DAVID</t>
  </si>
  <si>
    <t>RODRIGUEZ ROSALBA</t>
  </si>
  <si>
    <t>SALAS WILLIAM</t>
  </si>
  <si>
    <t>TELLO ACUNA ANDRES (LIQ. SALARIO INTEGRAL)</t>
  </si>
  <si>
    <t>ZABALA MARYURI</t>
  </si>
  <si>
    <t>CHAVARRIA ZAPATA JAIR</t>
  </si>
  <si>
    <t>TD</t>
  </si>
  <si>
    <t>CESANTIAS 2019</t>
  </si>
  <si>
    <t>VR. PRIMA JUN/20</t>
  </si>
  <si>
    <t>SOD. AGO. 2020</t>
  </si>
  <si>
    <t>SAL. AGO. 2020</t>
  </si>
  <si>
    <t>SAL. SOD. SEP.2020</t>
  </si>
  <si>
    <t>SAL. SOD. OCT. 2020</t>
  </si>
  <si>
    <t>SALARIOS PENDIENTES</t>
  </si>
  <si>
    <t>SAL. SOD. NOV. 2020</t>
  </si>
  <si>
    <t>SAL. SOD. DIC. 2020</t>
  </si>
  <si>
    <t>VR. PRIMA DIC/20</t>
  </si>
  <si>
    <t>SAL. SOD. ENE. 2020</t>
  </si>
  <si>
    <t>CESANTIAS 2020</t>
  </si>
  <si>
    <t>TOTAL DEUDA</t>
  </si>
  <si>
    <t>PENSION</t>
  </si>
  <si>
    <t xml:space="preserve">No. IDENTIFICACIÓN </t>
  </si>
  <si>
    <t>PRIMA</t>
  </si>
  <si>
    <t>PENS. SEP.2020</t>
  </si>
  <si>
    <t>PENS.  OCT. 2020</t>
  </si>
  <si>
    <t>PENS. . NOV. 2020</t>
  </si>
  <si>
    <t>PENS. . DIC. 2020</t>
  </si>
  <si>
    <t>PENS. . ENE. 2020</t>
  </si>
  <si>
    <t>Reporte consolidado de acreencias que se hubieren pagado de conformidad con lo señalado en el artículo 3 del Decreto Legislativo 560 de 2020, señalando:</t>
  </si>
  <si>
    <t>a) Nombre o razón social y número de identificación del acreedor</t>
  </si>
  <si>
    <t>b) Concepto y número de cada obligación</t>
  </si>
  <si>
    <t>c) Cuantía de cada obligación pagada</t>
  </si>
  <si>
    <t>d) Valor totalizado por acreedor</t>
  </si>
  <si>
    <t>e) Fecha de pago</t>
  </si>
  <si>
    <t>f) Porcentaje del pago con respecto al total del pasivo externo</t>
  </si>
  <si>
    <t>CONCEPTO OBLIGACIÓN</t>
  </si>
  <si>
    <t>LIQUIDACIÓN POR RETIRO</t>
  </si>
  <si>
    <t>VALOR LIQUIDACIÓN</t>
  </si>
  <si>
    <t>TOTAL DEUDA         DIC 2020</t>
  </si>
  <si>
    <t>ABONO</t>
  </si>
  <si>
    <t>TOTAL DEUDA         FEB 26, 2021</t>
  </si>
  <si>
    <t>% SOBRE EL PASIVO TOTAL EXTERNO</t>
  </si>
  <si>
    <t>BARBOSA JUAN CARLOS</t>
  </si>
  <si>
    <t>BARRIOS NINI</t>
  </si>
  <si>
    <t>01/31/2021</t>
  </si>
  <si>
    <t>15,16,18,23/02/2021</t>
  </si>
  <si>
    <t>CORTES YENNI</t>
  </si>
  <si>
    <t>ESPITIA SEBASTIAN</t>
  </si>
  <si>
    <t>1.055.333.685</t>
  </si>
  <si>
    <t>LOPEZ LUIS FERNANDO</t>
  </si>
  <si>
    <t>04,14/01/2021</t>
  </si>
  <si>
    <t xml:space="preserve">MORENO DIANA </t>
  </si>
  <si>
    <t>04,12,18/01/2021</t>
  </si>
  <si>
    <t xml:space="preserve">1.024.487.937 </t>
  </si>
  <si>
    <t>MURILLO DIANA NATALI</t>
  </si>
  <si>
    <t>OSMAN SANCHEZ</t>
  </si>
  <si>
    <t>7,14/01/2021</t>
  </si>
  <si>
    <t>15,16/02/2021</t>
  </si>
  <si>
    <t>VELASQUEZ PATRICIA</t>
  </si>
  <si>
    <t>VERA DIANA CAROLINA</t>
  </si>
  <si>
    <t>TOTALES</t>
  </si>
  <si>
    <t xml:space="preserve">MAYOR Y BALANCE 2020 - Diciembre POR TERCERO </t>
  </si>
  <si>
    <t>NOMBRE / RAZON SOCIAL</t>
  </si>
  <si>
    <t>NÚMERO DE OBLIGACIÓN</t>
  </si>
  <si>
    <t>CLASE / SUBCLASE (Ej: Laborales, Fiscales, Parafiscales, etc)</t>
  </si>
  <si>
    <t>FECHA DE PAGO</t>
  </si>
  <si>
    <t>SUBTOTAL</t>
  </si>
  <si>
    <t>IMPORTADORA SOLUCIONES Y SUMINISTROS SAS</t>
  </si>
  <si>
    <t>SEGURIDAD SOCIAL COLOMBIA LTDA</t>
  </si>
  <si>
    <t>PINZON PINZON Y ASOCIADOS ABOGADOS S.A.S.</t>
  </si>
  <si>
    <t>WILLIAM ENRIQUE NIEVES CLAVIJO</t>
  </si>
  <si>
    <t>JAMS TECHNOLOGY S.A.S</t>
  </si>
  <si>
    <t xml:space="preserve">TOTALES 233535000000 </t>
  </si>
  <si>
    <t>INMOBILIARIA MORALES HERMANOS SAS</t>
  </si>
  <si>
    <t>RENTEK S.A.S.</t>
  </si>
  <si>
    <t>TRANSPORTES Y LOGISTICA PASAMAR SAS</t>
  </si>
  <si>
    <t>ELECTRIFICADORA DEL CARIBE S.A. E.S.P.</t>
  </si>
  <si>
    <t xml:space="preserve">TOTALES 233550000000 </t>
  </si>
  <si>
    <t>HDI SEGUROS S.A.</t>
  </si>
  <si>
    <t>BBVA SEGUROS COLOMBIA S.A.</t>
  </si>
  <si>
    <t>SALUD TOTAL S.A. ENTIDAD PROMOTORA DE SALUD</t>
  </si>
  <si>
    <t>Se requiere que tanto las obligaciones y los acreedores de las mismas, estén debidamente clasificados en los términos del Título XL del Libro Cuarto del Código Civil y demás normas legales que modifiquen o adicionen, por lo que se debe ajustar todo el proyecto</t>
  </si>
  <si>
    <t>Se requiere que el concursado ajuste el proyecto de Calificación y Graduación de Créditos, según el artículo 24 de la Ley 1116 del 2016, adicionando la variación del índice mensual de precios al consumidor certificado por el DANE, en una columna diferente a la de saldo de Capital por pagar</t>
  </si>
  <si>
    <t>PAGOS APLAZADOS</t>
  </si>
  <si>
    <t>BBVA COLOMBIA S.A.</t>
  </si>
  <si>
    <t>X</t>
  </si>
  <si>
    <t xml:space="preserve">TOTALES 210510000000 </t>
  </si>
  <si>
    <t>212020050000 LEASING</t>
  </si>
  <si>
    <t xml:space="preserve">TOTALES 212020050000 </t>
  </si>
  <si>
    <t>219505050000 BOGOTA</t>
  </si>
  <si>
    <t>INVERSIONES LASAR SAS</t>
  </si>
  <si>
    <t>219520000000 SOCIOS O ACCIONISTAS</t>
  </si>
  <si>
    <t>OLGA MARINA TELLO ACUNA</t>
  </si>
  <si>
    <t>x</t>
  </si>
  <si>
    <t>RETEFUENTE FEBRERO 2020</t>
  </si>
  <si>
    <t>RETEFUENTE MARZO 2020</t>
  </si>
  <si>
    <t>RETEFUENTE ABRIL 2020</t>
  </si>
  <si>
    <t>RETEFUENTE MAYO 2020</t>
  </si>
  <si>
    <t>RETEFUENTE JUNIO 2020</t>
  </si>
  <si>
    <t>RETEFUENTE JULIO 2020</t>
  </si>
  <si>
    <t>RETEFUENTE AGOSTO 2020</t>
  </si>
  <si>
    <t>RETEFUENTE SEPTIEMBRE 2020</t>
  </si>
  <si>
    <t>RETEFUENTE OCTUBRE 2020</t>
  </si>
  <si>
    <t>RETEFUENTE NOVIEMBRE 2020</t>
  </si>
  <si>
    <t>SALDO A FAVOR 18</t>
  </si>
  <si>
    <t>SALDO A FAVOR 19</t>
  </si>
  <si>
    <t>SALDO A FAVOR 20</t>
  </si>
  <si>
    <t>????</t>
  </si>
  <si>
    <t>CUAL ES EL SALDO BIMENSUAL DE LOS IVAS DEL AÑO PASADO</t>
  </si>
  <si>
    <t>ICA 2B 2020</t>
  </si>
  <si>
    <t>ICA 3B 2020</t>
  </si>
  <si>
    <t>ICA 4B 2020</t>
  </si>
  <si>
    <t>ICA 5B 2020</t>
  </si>
  <si>
    <t>ACREEDORES CLASE A - IMPUESTOS</t>
  </si>
  <si>
    <t>IMPUESTOS</t>
  </si>
  <si>
    <t>SHD</t>
  </si>
  <si>
    <t>ACREEDORES CLASE B - HIPOTECARIOS</t>
  </si>
  <si>
    <t>Hipotecarios</t>
  </si>
  <si>
    <t>Estrategicos</t>
  </si>
  <si>
    <t>ACREEDORES CLASE C - Estrategicos</t>
  </si>
  <si>
    <t>Exterior</t>
  </si>
  <si>
    <t>ACREEDORES CLASE D - Quirografarios</t>
  </si>
  <si>
    <t>Bogota</t>
  </si>
  <si>
    <t>Quirografarios</t>
  </si>
  <si>
    <t>ACREEDORES CLASE E - Socios</t>
  </si>
  <si>
    <t>Socios</t>
  </si>
  <si>
    <t>Totales</t>
  </si>
  <si>
    <t>Suma de SALDO CAPITAL POR PAGAR (A)</t>
  </si>
  <si>
    <t>EMPLEADOS</t>
  </si>
  <si>
    <t>PENSION DE JUBILACION</t>
  </si>
  <si>
    <t>B 28674</t>
  </si>
  <si>
    <t>AG99205214</t>
  </si>
  <si>
    <t>AG99202648</t>
  </si>
  <si>
    <t>AG99204301</t>
  </si>
  <si>
    <t>AG99204085</t>
  </si>
  <si>
    <t>AG99203893</t>
  </si>
  <si>
    <t>AG99204049</t>
  </si>
  <si>
    <t>AG99204067</t>
  </si>
  <si>
    <t>AG99204074</t>
  </si>
  <si>
    <t>AG99204110</t>
  </si>
  <si>
    <t>AG99204595</t>
  </si>
  <si>
    <t>AG99204226</t>
  </si>
  <si>
    <t>AG99204251</t>
  </si>
  <si>
    <t>AG99204892</t>
  </si>
  <si>
    <t>AG99204739</t>
  </si>
  <si>
    <t>AG99204833</t>
  </si>
  <si>
    <t>AG99201370</t>
  </si>
  <si>
    <t>AG99205336</t>
  </si>
  <si>
    <t>AG99251354</t>
  </si>
  <si>
    <t>AG99205528</t>
  </si>
  <si>
    <t>AG99251340</t>
  </si>
  <si>
    <t>AG99205164</t>
  </si>
  <si>
    <t>AG99251457</t>
  </si>
  <si>
    <t>AG99251413</t>
  </si>
  <si>
    <t>AG99205453</t>
  </si>
  <si>
    <t>AG99205500</t>
  </si>
  <si>
    <t>AG99205499</t>
  </si>
  <si>
    <t>AG99251345</t>
  </si>
  <si>
    <t>AG99251655</t>
  </si>
  <si>
    <t>AG99251749</t>
  </si>
  <si>
    <t>AG99251334</t>
  </si>
  <si>
    <t>AG9251330</t>
  </si>
  <si>
    <t>AG99251338</t>
  </si>
  <si>
    <t>AG99251830</t>
  </si>
  <si>
    <t>AG99251710</t>
  </si>
  <si>
    <t>AG99205297</t>
  </si>
  <si>
    <t>AG99251496</t>
  </si>
  <si>
    <t>AG99251507</t>
  </si>
  <si>
    <t>AG99251506</t>
  </si>
  <si>
    <t>AG99251667</t>
  </si>
  <si>
    <t>AG99251936</t>
  </si>
  <si>
    <t>G601</t>
  </si>
  <si>
    <t>G602</t>
  </si>
  <si>
    <t>G2255</t>
  </si>
  <si>
    <t>G2254</t>
  </si>
  <si>
    <t>G2256</t>
  </si>
  <si>
    <t>G2250</t>
  </si>
  <si>
    <t>G2252</t>
  </si>
  <si>
    <t>G2728</t>
  </si>
  <si>
    <t>G4603</t>
  </si>
  <si>
    <t>G4460</t>
  </si>
  <si>
    <t>G4574</t>
  </si>
  <si>
    <t>G4522</t>
  </si>
  <si>
    <t>G4494</t>
  </si>
  <si>
    <t>G4410</t>
  </si>
  <si>
    <t>G4496</t>
  </si>
  <si>
    <t>G4408</t>
  </si>
  <si>
    <t>G4412</t>
  </si>
  <si>
    <t>G4493</t>
  </si>
  <si>
    <t>G4459</t>
  </si>
  <si>
    <t>G4458</t>
  </si>
  <si>
    <t>G4575</t>
  </si>
  <si>
    <t>G4411</t>
  </si>
  <si>
    <t>G4427</t>
  </si>
  <si>
    <t>G4365</t>
  </si>
  <si>
    <t>G4495</t>
  </si>
  <si>
    <t>G4405</t>
  </si>
  <si>
    <t>G440</t>
  </si>
  <si>
    <t>G4535</t>
  </si>
  <si>
    <t>G4409</t>
  </si>
  <si>
    <t>G4573</t>
  </si>
  <si>
    <t>G4325</t>
  </si>
  <si>
    <t>G4407</t>
  </si>
  <si>
    <t>G6031</t>
  </si>
  <si>
    <t>G5715</t>
  </si>
  <si>
    <t>G5950</t>
  </si>
  <si>
    <t>G5844</t>
  </si>
  <si>
    <t>G5779</t>
  </si>
  <si>
    <t>G5777</t>
  </si>
  <si>
    <t>G5775</t>
  </si>
  <si>
    <t>G5780</t>
  </si>
  <si>
    <t>G5657</t>
  </si>
  <si>
    <t>G5776</t>
  </si>
  <si>
    <t>G5781</t>
  </si>
  <si>
    <t>G5778</t>
  </si>
  <si>
    <t>G6558</t>
  </si>
  <si>
    <t>G6678</t>
  </si>
  <si>
    <t>G6947</t>
  </si>
  <si>
    <t>G6946</t>
  </si>
  <si>
    <t>G6948</t>
  </si>
  <si>
    <t>G7004</t>
  </si>
  <si>
    <t>G7053</t>
  </si>
  <si>
    <t>G8117</t>
  </si>
  <si>
    <t>G7984</t>
  </si>
  <si>
    <t>G7985</t>
  </si>
  <si>
    <t>G8974</t>
  </si>
  <si>
    <t>G9764</t>
  </si>
  <si>
    <t>G9729</t>
  </si>
  <si>
    <t>G9765</t>
  </si>
  <si>
    <t>G10540</t>
  </si>
  <si>
    <t>G10466</t>
  </si>
  <si>
    <t>G10628</t>
  </si>
  <si>
    <t>G10919</t>
  </si>
  <si>
    <t>G11076</t>
  </si>
  <si>
    <t>G11075</t>
  </si>
  <si>
    <t>G10963</t>
  </si>
  <si>
    <t>G11588</t>
  </si>
  <si>
    <t>G11382</t>
  </si>
  <si>
    <t>G11414</t>
  </si>
  <si>
    <t>G11877</t>
  </si>
  <si>
    <t>G12132</t>
  </si>
  <si>
    <t>G12134</t>
  </si>
  <si>
    <t>G12133</t>
  </si>
  <si>
    <t>G12137</t>
  </si>
  <si>
    <t>G12135</t>
  </si>
  <si>
    <t>G12136</t>
  </si>
  <si>
    <t>G12897</t>
  </si>
  <si>
    <t>G12648</t>
  </si>
  <si>
    <t>G13170</t>
  </si>
  <si>
    <t>G13142</t>
  </si>
  <si>
    <t>G13314</t>
  </si>
  <si>
    <t>G13313</t>
  </si>
  <si>
    <t>G13288</t>
  </si>
  <si>
    <t>G13449</t>
  </si>
  <si>
    <t>G1339</t>
  </si>
  <si>
    <t>G13411</t>
  </si>
  <si>
    <t>G13565</t>
  </si>
  <si>
    <t>G13781</t>
  </si>
  <si>
    <t>G13585</t>
  </si>
  <si>
    <t>G13566</t>
  </si>
  <si>
    <t>G13577</t>
  </si>
  <si>
    <t>G13749</t>
  </si>
  <si>
    <t>G13583</t>
  </si>
  <si>
    <t>G13584</t>
  </si>
  <si>
    <t>G13586</t>
  </si>
  <si>
    <t>G15142</t>
  </si>
  <si>
    <t>G15086</t>
  </si>
  <si>
    <t>G19921</t>
  </si>
  <si>
    <t>G19919</t>
  </si>
  <si>
    <t>G19917</t>
  </si>
  <si>
    <t>G19920</t>
  </si>
  <si>
    <t>G19918</t>
  </si>
  <si>
    <t>G20349</t>
  </si>
  <si>
    <t>G23141</t>
  </si>
  <si>
    <t>CL48017</t>
  </si>
  <si>
    <t>COM0416</t>
  </si>
  <si>
    <t>COM1180</t>
  </si>
  <si>
    <t>221000000000 DEL EXTERIOR</t>
  </si>
  <si>
    <t>TRM</t>
  </si>
  <si>
    <t>INV0135942</t>
  </si>
  <si>
    <t>INV0138955</t>
  </si>
  <si>
    <t>ORD131024</t>
  </si>
  <si>
    <t>INV0139923</t>
  </si>
  <si>
    <t>INV0140143</t>
  </si>
  <si>
    <t>INV8482</t>
  </si>
  <si>
    <t>ORD143313</t>
  </si>
  <si>
    <t>9QAX0072</t>
  </si>
  <si>
    <t>OB-AJ2</t>
  </si>
  <si>
    <t>28-2017</t>
  </si>
  <si>
    <t>004-2015</t>
  </si>
  <si>
    <t>51-52-56</t>
  </si>
  <si>
    <t>UNIFICADO</t>
  </si>
  <si>
    <t>62-70-NP</t>
  </si>
  <si>
    <t>041-2017</t>
  </si>
  <si>
    <t>008-2015</t>
  </si>
  <si>
    <t>59-42</t>
  </si>
  <si>
    <t>40-58</t>
  </si>
  <si>
    <t>41-57</t>
  </si>
  <si>
    <t>OF209</t>
  </si>
  <si>
    <t>027-2017</t>
  </si>
  <si>
    <t>DER59181119J</t>
  </si>
  <si>
    <t>180635A</t>
  </si>
  <si>
    <t>180 106790</t>
  </si>
  <si>
    <t>180 111761</t>
  </si>
  <si>
    <t>180 111763</t>
  </si>
  <si>
    <t>180 112233</t>
  </si>
  <si>
    <t>180 112797</t>
  </si>
  <si>
    <t>180 113165</t>
  </si>
  <si>
    <t>180 113732</t>
  </si>
  <si>
    <t>180 113758</t>
  </si>
  <si>
    <t>180 115388</t>
  </si>
  <si>
    <t>180 115389</t>
  </si>
  <si>
    <t>180 115422</t>
  </si>
  <si>
    <t>180 115782</t>
  </si>
  <si>
    <t>180 115807</t>
  </si>
  <si>
    <t>180 115874</t>
  </si>
  <si>
    <t>180 116259</t>
  </si>
  <si>
    <t>180 116260</t>
  </si>
  <si>
    <t>180 116261</t>
  </si>
  <si>
    <t>180 122823</t>
  </si>
  <si>
    <t>180 129861</t>
  </si>
  <si>
    <t>180 130006</t>
  </si>
  <si>
    <t>180 130007</t>
  </si>
  <si>
    <t>180 130595</t>
  </si>
  <si>
    <t>TERCERO</t>
  </si>
  <si>
    <t>FINAL</t>
  </si>
  <si>
    <t>No. Obligación</t>
  </si>
  <si>
    <t>CL62665</t>
  </si>
  <si>
    <t>COM0060</t>
  </si>
  <si>
    <t>COM0117</t>
  </si>
  <si>
    <t>COM0310</t>
  </si>
  <si>
    <t>COM1089</t>
  </si>
  <si>
    <t>ORD129094</t>
  </si>
  <si>
    <t>INV0129272</t>
  </si>
  <si>
    <t>ORD134106</t>
  </si>
  <si>
    <t>INV0135209</t>
  </si>
  <si>
    <t>ORD137366</t>
  </si>
  <si>
    <t xml:space="preserve">MAYOR Y BALANCE 2020 - POR TERCERO </t>
  </si>
  <si>
    <t>Dias venc.</t>
  </si>
  <si>
    <t>PARQUE EMPRESARIAL TECNOLOGICO</t>
  </si>
  <si>
    <t>KR 68D No. 25 B - 86</t>
  </si>
  <si>
    <t>AC 26 No. 75 - 93</t>
  </si>
  <si>
    <t>KR 73 No. 62 D - 81 SUR BRR PERDOMO</t>
  </si>
  <si>
    <t>KR 43 F No. 19 - 26</t>
  </si>
  <si>
    <t>CL 71 No. 72 A - 41</t>
  </si>
  <si>
    <t>KR 15 No. 88 - 64 OF 402</t>
  </si>
  <si>
    <t>CL 93 No. 15 - 59 OF 403</t>
  </si>
  <si>
    <t>KR 87 A No. 84 A - 34 BRR LOS CEREZOS</t>
  </si>
  <si>
    <t>AUTOP MEDELLIN No. 0 - 0 KM 1 VIA SIBERIA</t>
  </si>
  <si>
    <t>AUTOP MEDELLIN No. 3 - 01</t>
  </si>
  <si>
    <t>CL 4 C BIS No. 55 - 02</t>
  </si>
  <si>
    <t>CL 98 BIS 68B - 18 PI 3</t>
  </si>
  <si>
    <t>BTA 2</t>
  </si>
  <si>
    <t>trm</t>
  </si>
  <si>
    <t>.3221 SW 160th Avenue 7151 FCFL</t>
  </si>
  <si>
    <t>.2602 south 47th street suite 102 Phoenix USA</t>
  </si>
  <si>
    <t>.6100 BLUE LAGOON DRIVE SUITE 370 MIAMI FL 33126</t>
  </si>
  <si>
    <t>.10500 NW 29TH TERRACE MIAMI FL 33172</t>
  </si>
  <si>
    <t>.10500 NW 29TH TERRACE MIAMI FL 33173</t>
  </si>
  <si>
    <t>.10500 NW 29TH TERRACE MIAMI FL 33174</t>
  </si>
  <si>
    <t>.10500 NW 29TH TERRACE MIAMI FL 33175</t>
  </si>
  <si>
    <t>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</si>
</sst>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_-;\-* #,##0.00_-;_-* &quot;-&quot;??_-;_-@_-"/>
    <numFmt numFmtId="166" formatCode="_-* #,##0_-;\-* #,##0_-;_-* &quot;-&quot;??_-;_-@_-"/>
    <numFmt numFmtId="167" formatCode="_ * #,##0.00_ ;_ * \-#,##0.00_ ;_ * &quot;-&quot;??_ ;_ @_ "/>
    <numFmt numFmtId="168" formatCode="_-* #,##0\ _$_-;\-* #,##0\ _$_-;_-* &quot;-&quot;??\ _$_-;_-@_-"/>
    <numFmt numFmtId="169" formatCode="0.0%"/>
    <numFmt numFmtId="170" formatCode="_(&quot;$&quot;\ * #,##0.00_);_(&quot;$&quot;\ * \(#,##0.00\);_(&quot;$&quot;\ * &quot;-&quot;??_);_(@_)"/>
  </numFmts>
  <fonts count="27">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0"/>
      <name val="Arial"/>
      <family val="2"/>
    </font>
    <font>
      <b/>
      <sz val="10"/>
      <color theme="0"/>
      <name val="Verdana   "/>
      <family val="2"/>
    </font>
    <font>
      <b/>
      <sz val="10"/>
      <color theme="0"/>
      <name val="Arial"/>
      <family val="2"/>
    </font>
    <font>
      <b/>
      <sz val="14"/>
      <color theme="0"/>
      <name val="Calibri"/>
      <family val="2"/>
      <scheme val="minor"/>
    </font>
    <font>
      <sz val="11"/>
      <color rgb="FF000000"/>
      <name val="Calibri"/>
      <family val="2"/>
    </font>
    <font>
      <sz val="11"/>
      <name val="Calibri"/>
      <family val="2"/>
      <scheme val="minor"/>
    </font>
    <font>
      <sz val="11"/>
      <color rgb="FF000000"/>
      <name val="Calibri"/>
      <family val="2"/>
      <scheme val="minor"/>
    </font>
    <font>
      <sz val="12"/>
      <color rgb="FF000000"/>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EEEEE"/>
        <bgColor indexed="64"/>
      </patternFill>
    </fill>
    <fill>
      <patternFill patternType="solid">
        <fgColor rgb="FFFFFF00"/>
        <bgColor indexed="64"/>
      </patternFill>
    </fill>
  </fills>
  <borders count="4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medium"/>
      <bottom style="medium"/>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thin"/>
      <right style="thin"/>
      <top style="thin"/>
      <bottom/>
    </border>
    <border>
      <left style="thin"/>
      <right/>
      <top/>
      <bottom/>
    </border>
    <border>
      <left/>
      <right/>
      <top/>
      <bottom style="thin"/>
    </border>
    <border>
      <left/>
      <right/>
      <top style="thin"/>
      <bottom/>
    </border>
    <border>
      <left style="thin"/>
      <right style="thin"/>
      <top/>
      <bottom/>
    </border>
    <border>
      <left style="thin"/>
      <right/>
      <top style="thin"/>
      <bottom style="thin"/>
    </border>
    <border>
      <left style="thin"/>
      <right/>
      <top style="thin"/>
      <bottom/>
    </border>
    <border>
      <left style="thin"/>
      <right style="medium"/>
      <top style="thin"/>
      <bottom style="medium"/>
    </border>
    <border>
      <left style="thin"/>
      <right style="thin"/>
      <top style="medium"/>
      <bottom style="thin"/>
    </border>
    <border>
      <left style="thin"/>
      <right style="medium"/>
      <top style="medium"/>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167" fontId="1"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70" fontId="0" fillId="0" borderId="0" applyFont="0" applyFill="0" applyBorder="0" applyAlignment="0" applyProtection="0"/>
  </cellStyleXfs>
  <cellXfs count="222">
    <xf numFmtId="0" fontId="0" fillId="0" borderId="0" xfId="0"/>
    <xf numFmtId="0" fontId="0" fillId="0" borderId="0" xfId="0" applyAlignment="1">
      <alignment wrapText="1"/>
    </xf>
    <xf numFmtId="0" fontId="16" fillId="0" borderId="0" xfId="0" applyFont="1" applyAlignment="1">
      <alignment wrapText="1"/>
    </xf>
    <xf numFmtId="4" fontId="0" fillId="0" borderId="0" xfId="0" applyNumberFormat="1"/>
    <xf numFmtId="4" fontId="0" fillId="0" borderId="0" xfId="0" applyNumberFormat="1" applyAlignment="1">
      <alignment wrapText="1"/>
    </xf>
    <xf numFmtId="4" fontId="16" fillId="0" borderId="0" xfId="0" applyNumberFormat="1" applyFont="1" applyAlignment="1">
      <alignment wrapText="1"/>
    </xf>
    <xf numFmtId="14" fontId="0" fillId="0" borderId="0" xfId="0" applyNumberFormat="1"/>
    <xf numFmtId="0" fontId="0" fillId="0" borderId="0" xfId="0" applyBorder="1"/>
    <xf numFmtId="164" fontId="1" fillId="0" borderId="10" xfId="63" applyFont="1" applyFill="1" applyBorder="1" applyAlignment="1" applyProtection="1">
      <alignment vertical="center"/>
      <protection/>
    </xf>
    <xf numFmtId="0" fontId="19" fillId="0" borderId="0" xfId="0" applyFont="1" applyFill="1" applyBorder="1" applyAlignment="1">
      <alignment horizontal="center" vertical="center" wrapText="1"/>
    </xf>
    <xf numFmtId="0" fontId="0" fillId="0" borderId="11" xfId="0" applyBorder="1"/>
    <xf numFmtId="0" fontId="19" fillId="0" borderId="12" xfId="0" applyFont="1" applyFill="1" applyBorder="1" applyAlignment="1" applyProtection="1">
      <alignment horizontal="center" vertical="center" wrapText="1"/>
      <protection/>
    </xf>
    <xf numFmtId="164" fontId="1" fillId="0" borderId="13" xfId="63" applyFont="1" applyFill="1" applyBorder="1" applyAlignment="1" applyProtection="1">
      <alignment vertical="center"/>
      <protection/>
    </xf>
    <xf numFmtId="164" fontId="0" fillId="0" borderId="14" xfId="0" applyNumberFormat="1" applyBorder="1"/>
    <xf numFmtId="164" fontId="1" fillId="0" borderId="11" xfId="63" applyFont="1" applyFill="1" applyBorder="1" applyAlignment="1" applyProtection="1">
      <alignment vertical="center"/>
      <protection/>
    </xf>
    <xf numFmtId="0" fontId="19" fillId="0" borderId="15" xfId="0" applyFont="1" applyFill="1" applyBorder="1" applyAlignment="1" applyProtection="1">
      <alignment horizontal="center" vertical="center" wrapText="1"/>
      <protection/>
    </xf>
    <xf numFmtId="164" fontId="0" fillId="0" borderId="10" xfId="63" applyFont="1" applyBorder="1"/>
    <xf numFmtId="10" fontId="19" fillId="0" borderId="16" xfId="0" applyNumberFormat="1"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0" fillId="0" borderId="0" xfId="0"/>
    <xf numFmtId="14" fontId="0" fillId="0" borderId="10" xfId="0" applyNumberFormat="1" applyBorder="1"/>
    <xf numFmtId="0" fontId="0" fillId="0" borderId="10" xfId="0" applyBorder="1"/>
    <xf numFmtId="4" fontId="0" fillId="0" borderId="10" xfId="0" applyNumberFormat="1" applyBorder="1" applyAlignment="1">
      <alignment wrapText="1"/>
    </xf>
    <xf numFmtId="0" fontId="16" fillId="0" borderId="0" xfId="78" applyFont="1" applyAlignment="1">
      <alignment vertical="justify" wrapText="1"/>
      <protection/>
    </xf>
    <xf numFmtId="168" fontId="0" fillId="0" borderId="0" xfId="20" applyNumberFormat="1" applyFont="1"/>
    <xf numFmtId="9" fontId="0" fillId="0" borderId="0" xfId="0" applyNumberFormat="1"/>
    <xf numFmtId="164" fontId="0" fillId="0" borderId="17" xfId="63" applyFont="1" applyBorder="1"/>
    <xf numFmtId="0" fontId="16" fillId="33" borderId="18" xfId="0" applyFont="1" applyFill="1" applyBorder="1" applyAlignment="1">
      <alignment horizontal="left"/>
    </xf>
    <xf numFmtId="164" fontId="16" fillId="33" borderId="19" xfId="63" applyNumberFormat="1" applyFont="1" applyFill="1" applyBorder="1"/>
    <xf numFmtId="164" fontId="20" fillId="34" borderId="19" xfId="63" applyFont="1" applyFill="1" applyBorder="1"/>
    <xf numFmtId="168" fontId="0" fillId="0" borderId="17" xfId="20" applyNumberFormat="1" applyFont="1"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164" fontId="0" fillId="0" borderId="20" xfId="0" applyNumberFormat="1" applyBorder="1"/>
    <xf numFmtId="164" fontId="0" fillId="0" borderId="21" xfId="0" applyNumberFormat="1" applyBorder="1"/>
    <xf numFmtId="164" fontId="0" fillId="0" borderId="22" xfId="0" applyNumberFormat="1" applyBorder="1"/>
    <xf numFmtId="4" fontId="0" fillId="0" borderId="10" xfId="0" applyNumberFormat="1" applyFont="1" applyBorder="1"/>
    <xf numFmtId="164" fontId="0" fillId="0" borderId="24" xfId="63" applyFont="1" applyBorder="1"/>
    <xf numFmtId="164" fontId="0" fillId="0" borderId="0" xfId="0" applyNumberFormat="1"/>
    <xf numFmtId="9" fontId="0" fillId="0" borderId="10" xfId="63" applyNumberFormat="1" applyFont="1" applyBorder="1"/>
    <xf numFmtId="169" fontId="0" fillId="0" borderId="24" xfId="63" applyNumberFormat="1" applyFont="1" applyBorder="1"/>
    <xf numFmtId="164" fontId="0" fillId="0" borderId="10" xfId="0" applyNumberFormat="1" applyBorder="1"/>
    <xf numFmtId="0" fontId="18" fillId="0" borderId="0" xfId="0" applyFont="1" applyAlignment="1">
      <alignment horizontal="center" vertical="center" wrapText="1"/>
    </xf>
    <xf numFmtId="164" fontId="0" fillId="0" borderId="0" xfId="63" applyFont="1"/>
    <xf numFmtId="0" fontId="21" fillId="35" borderId="24" xfId="0" applyFont="1" applyFill="1" applyBorder="1" applyAlignment="1">
      <alignment horizontal="center" vertical="center"/>
    </xf>
    <xf numFmtId="0" fontId="21" fillId="35" borderId="10" xfId="0" applyFont="1" applyFill="1" applyBorder="1" applyAlignment="1">
      <alignment horizontal="center" vertical="center"/>
    </xf>
    <xf numFmtId="164" fontId="21" fillId="35" borderId="24" xfId="63" applyFont="1" applyFill="1" applyBorder="1" applyAlignment="1">
      <alignment horizontal="center" vertical="center"/>
    </xf>
    <xf numFmtId="3" fontId="0" fillId="0" borderId="10" xfId="0" applyNumberFormat="1" applyBorder="1"/>
    <xf numFmtId="164" fontId="0" fillId="0" borderId="10" xfId="63" applyFont="1" applyFill="1" applyBorder="1"/>
    <xf numFmtId="165" fontId="0" fillId="0" borderId="10" xfId="20" applyFont="1" applyFill="1" applyBorder="1"/>
    <xf numFmtId="164" fontId="16" fillId="0" borderId="0" xfId="63" applyFont="1"/>
    <xf numFmtId="164" fontId="16" fillId="0" borderId="0" xfId="0" applyNumberFormat="1" applyFont="1"/>
    <xf numFmtId="0" fontId="16" fillId="0" borderId="0" xfId="0" applyFont="1" applyAlignment="1">
      <alignment horizontal="center"/>
    </xf>
    <xf numFmtId="164" fontId="13" fillId="35" borderId="24" xfId="65" applyFont="1" applyFill="1" applyBorder="1" applyAlignment="1">
      <alignment horizontal="center" vertical="center" wrapText="1"/>
    </xf>
    <xf numFmtId="0" fontId="21" fillId="35" borderId="25" xfId="0" applyFont="1" applyFill="1" applyBorder="1" applyAlignment="1">
      <alignment horizontal="center" vertical="center"/>
    </xf>
    <xf numFmtId="0" fontId="0" fillId="0" borderId="10" xfId="0" applyBorder="1" applyAlignment="1">
      <alignment horizontal="left" wrapText="1"/>
    </xf>
    <xf numFmtId="164" fontId="0" fillId="0" borderId="10" xfId="63" applyFont="1" applyBorder="1" applyAlignment="1">
      <alignment horizontal="right" wrapText="1"/>
    </xf>
    <xf numFmtId="164" fontId="0" fillId="0" borderId="10" xfId="63" applyFont="1" applyFill="1" applyBorder="1" applyAlignment="1">
      <alignment horizontal="right" wrapText="1"/>
    </xf>
    <xf numFmtId="0" fontId="18" fillId="36" borderId="0" xfId="0" applyFont="1" applyFill="1" applyAlignment="1">
      <alignment horizontal="center" wrapText="1"/>
    </xf>
    <xf numFmtId="14" fontId="18" fillId="36" borderId="0" xfId="0" applyNumberFormat="1" applyFont="1" applyFill="1" applyAlignment="1">
      <alignment horizontal="center" wrapText="1"/>
    </xf>
    <xf numFmtId="0" fontId="0" fillId="0" borderId="0" xfId="0" applyAlignment="1">
      <alignment horizontal="left" wrapText="1"/>
    </xf>
    <xf numFmtId="0" fontId="0" fillId="0" borderId="0" xfId="0" applyAlignment="1">
      <alignment horizontal="center" wrapText="1"/>
    </xf>
    <xf numFmtId="14" fontId="0" fillId="0" borderId="0" xfId="0" applyNumberFormat="1" applyAlignment="1">
      <alignment horizontal="center" wrapText="1"/>
    </xf>
    <xf numFmtId="0" fontId="18" fillId="0" borderId="0" xfId="0" applyFont="1" applyAlignment="1">
      <alignment horizontal="center" wrapText="1"/>
    </xf>
    <xf numFmtId="14" fontId="18" fillId="0" borderId="0" xfId="0" applyNumberFormat="1" applyFont="1" applyAlignment="1">
      <alignment horizontal="center" wrapText="1"/>
    </xf>
    <xf numFmtId="3" fontId="0" fillId="0" borderId="25" xfId="0" applyNumberFormat="1" applyBorder="1" applyAlignment="1">
      <alignment horizontal="center"/>
    </xf>
    <xf numFmtId="10" fontId="0" fillId="0" borderId="0" xfId="79" applyNumberFormat="1" applyFont="1" applyBorder="1" applyAlignment="1">
      <alignment/>
    </xf>
    <xf numFmtId="164" fontId="22" fillId="35" borderId="0" xfId="65" applyFont="1" applyFill="1" applyBorder="1" applyAlignment="1">
      <alignment horizontal="left" vertical="center" wrapText="1"/>
    </xf>
    <xf numFmtId="14" fontId="22" fillId="35" borderId="0" xfId="65" applyNumberFormat="1" applyFont="1" applyFill="1" applyBorder="1" applyAlignment="1">
      <alignment horizontal="left" vertical="center" wrapText="1"/>
    </xf>
    <xf numFmtId="10" fontId="0" fillId="0" borderId="26" xfId="79" applyNumberFormat="1" applyFont="1" applyBorder="1" applyAlignment="1">
      <alignment/>
    </xf>
    <xf numFmtId="164" fontId="13" fillId="35" borderId="10" xfId="65" applyFont="1" applyFill="1" applyBorder="1" applyAlignment="1">
      <alignment horizontal="center" vertical="center" wrapText="1"/>
    </xf>
    <xf numFmtId="0" fontId="21" fillId="35" borderId="25" xfId="0" applyFont="1" applyFill="1" applyBorder="1" applyAlignment="1">
      <alignment horizontal="center" vertical="center" wrapText="1"/>
    </xf>
    <xf numFmtId="14" fontId="13" fillId="35" borderId="10" xfId="65" applyNumberFormat="1" applyFont="1" applyFill="1" applyBorder="1" applyAlignment="1">
      <alignment horizontal="center" vertical="center" wrapText="1"/>
    </xf>
    <xf numFmtId="3" fontId="0" fillId="0" borderId="10" xfId="0" applyNumberFormat="1" applyBorder="1" applyAlignment="1">
      <alignment horizontal="center"/>
    </xf>
    <xf numFmtId="14" fontId="0" fillId="0" borderId="10" xfId="20" applyNumberFormat="1" applyFont="1" applyFill="1" applyBorder="1" applyAlignment="1">
      <alignment/>
    </xf>
    <xf numFmtId="10" fontId="0" fillId="0" borderId="10" xfId="79" applyNumberFormat="1" applyFont="1" applyBorder="1" applyAlignment="1">
      <alignment/>
    </xf>
    <xf numFmtId="14" fontId="0" fillId="0" borderId="10" xfId="0" applyNumberFormat="1" applyBorder="1" applyAlignment="1">
      <alignment horizontal="right"/>
    </xf>
    <xf numFmtId="14" fontId="0" fillId="0" borderId="10" xfId="20" applyNumberFormat="1" applyFont="1" applyFill="1" applyBorder="1" applyAlignment="1">
      <alignment horizontal="right"/>
    </xf>
    <xf numFmtId="164" fontId="13" fillId="35" borderId="10" xfId="65" applyFont="1" applyFill="1" applyBorder="1" applyAlignment="1">
      <alignment horizontal="center"/>
    </xf>
    <xf numFmtId="164" fontId="13" fillId="35" borderId="10" xfId="65" applyFont="1" applyFill="1" applyBorder="1"/>
    <xf numFmtId="164" fontId="13" fillId="35" borderId="0" xfId="65" applyFont="1" applyFill="1" applyBorder="1"/>
    <xf numFmtId="14" fontId="13" fillId="35" borderId="0" xfId="65" applyNumberFormat="1" applyFont="1" applyFill="1" applyBorder="1"/>
    <xf numFmtId="14" fontId="0" fillId="0" borderId="0" xfId="20" applyNumberFormat="1" applyFont="1" applyFill="1" applyAlignment="1">
      <alignment/>
    </xf>
    <xf numFmtId="10" fontId="0" fillId="0" borderId="27" xfId="79" applyNumberFormat="1" applyFont="1" applyBorder="1" applyAlignment="1">
      <alignment/>
    </xf>
    <xf numFmtId="3" fontId="0" fillId="0" borderId="0" xfId="0" applyNumberFormat="1" applyAlignment="1">
      <alignment horizontal="center"/>
    </xf>
    <xf numFmtId="166" fontId="0" fillId="0" borderId="0" xfId="20" applyNumberFormat="1" applyFont="1" applyFill="1" applyBorder="1" applyAlignment="1">
      <alignment/>
    </xf>
    <xf numFmtId="0" fontId="0" fillId="0" borderId="0" xfId="0" applyAlignment="1">
      <alignment horizontal="center"/>
    </xf>
    <xf numFmtId="166" fontId="0" fillId="0" borderId="0" xfId="20" applyNumberFormat="1" applyFont="1" applyFill="1" applyAlignment="1">
      <alignment/>
    </xf>
    <xf numFmtId="0" fontId="0" fillId="0" borderId="0" xfId="0" applyAlignment="1">
      <alignment vertical="center" wrapText="1"/>
    </xf>
    <xf numFmtId="4" fontId="16" fillId="0" borderId="10" xfId="0" applyNumberFormat="1" applyFont="1" applyBorder="1" applyAlignment="1">
      <alignment wrapText="1"/>
    </xf>
    <xf numFmtId="0" fontId="16" fillId="0" borderId="0" xfId="0" applyFont="1"/>
    <xf numFmtId="0" fontId="0" fillId="0" borderId="10" xfId="0"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10" fontId="0" fillId="0" borderId="10" xfId="79" applyNumberFormat="1" applyFont="1" applyBorder="1"/>
    <xf numFmtId="4" fontId="0" fillId="0" borderId="10" xfId="0" applyNumberFormat="1" applyBorder="1"/>
    <xf numFmtId="164" fontId="13" fillId="35" borderId="28" xfId="65" applyFont="1" applyFill="1" applyBorder="1" applyAlignment="1">
      <alignment horizontal="center" vertical="center" wrapText="1"/>
    </xf>
    <xf numFmtId="4" fontId="23" fillId="0" borderId="0" xfId="0" applyNumberFormat="1" applyFont="1" applyAlignment="1">
      <alignment horizontal="right" vertical="center"/>
    </xf>
    <xf numFmtId="164" fontId="13" fillId="35" borderId="28" xfId="63" applyFont="1" applyFill="1" applyBorder="1" applyAlignment="1">
      <alignment horizontal="center" vertical="center" wrapText="1"/>
    </xf>
    <xf numFmtId="10" fontId="0" fillId="0" borderId="29" xfId="79" applyNumberFormat="1" applyFont="1" applyBorder="1"/>
    <xf numFmtId="0" fontId="0" fillId="0" borderId="24" xfId="0" applyBorder="1" applyAlignment="1">
      <alignment wrapText="1"/>
    </xf>
    <xf numFmtId="10" fontId="0" fillId="0" borderId="30" xfId="79" applyNumberFormat="1" applyFont="1" applyBorder="1"/>
    <xf numFmtId="10" fontId="0" fillId="0" borderId="0" xfId="79" applyNumberFormat="1" applyFont="1" applyBorder="1"/>
    <xf numFmtId="0" fontId="0" fillId="0" borderId="26" xfId="0" applyBorder="1"/>
    <xf numFmtId="4" fontId="0" fillId="0" borderId="26" xfId="0" applyNumberFormat="1" applyBorder="1"/>
    <xf numFmtId="10" fontId="0" fillId="0" borderId="26" xfId="79" applyNumberFormat="1" applyFont="1" applyBorder="1"/>
    <xf numFmtId="0" fontId="18" fillId="0" borderId="10" xfId="0" applyFont="1" applyBorder="1" applyAlignment="1">
      <alignment horizontal="center" vertical="center" wrapText="1"/>
    </xf>
    <xf numFmtId="4" fontId="13" fillId="35" borderId="10" xfId="0" applyNumberFormat="1" applyFont="1" applyFill="1" applyBorder="1" applyAlignment="1">
      <alignment wrapText="1"/>
    </xf>
    <xf numFmtId="0" fontId="0" fillId="0" borderId="0" xfId="0" applyAlignment="1">
      <alignment vertical="center"/>
    </xf>
    <xf numFmtId="164" fontId="13" fillId="35" borderId="29" xfId="65"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quotePrefix="1">
      <alignment vertical="center"/>
    </xf>
    <xf numFmtId="14" fontId="0" fillId="0" borderId="10" xfId="0" applyNumberFormat="1" applyBorder="1" applyAlignment="1">
      <alignment vertical="center"/>
    </xf>
    <xf numFmtId="166" fontId="0" fillId="0" borderId="29" xfId="20" applyNumberFormat="1"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166" fontId="0" fillId="0" borderId="29" xfId="20" applyNumberFormat="1" applyFont="1" applyFill="1" applyBorder="1" applyAlignment="1">
      <alignment vertical="center"/>
    </xf>
    <xf numFmtId="166" fontId="16" fillId="0" borderId="29" xfId="0" applyNumberFormat="1" applyFont="1" applyBorder="1" applyAlignment="1">
      <alignment vertical="center"/>
    </xf>
    <xf numFmtId="0" fontId="0" fillId="0" borderId="30"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166" fontId="16" fillId="0" borderId="0" xfId="0" applyNumberFormat="1" applyFont="1" applyAlignment="1">
      <alignment vertical="center"/>
    </xf>
    <xf numFmtId="166" fontId="0" fillId="0" borderId="0" xfId="0" applyNumberFormat="1" applyAlignment="1">
      <alignment vertical="center"/>
    </xf>
    <xf numFmtId="166" fontId="0" fillId="0" borderId="10" xfId="20" applyNumberFormat="1" applyFont="1" applyFill="1" applyBorder="1" applyAlignment="1">
      <alignment vertical="center"/>
    </xf>
    <xf numFmtId="166" fontId="16" fillId="0" borderId="10" xfId="0" applyNumberFormat="1" applyFont="1" applyBorder="1" applyAlignment="1">
      <alignment vertical="center"/>
    </xf>
    <xf numFmtId="0" fontId="18" fillId="36" borderId="0" xfId="0" applyFont="1" applyFill="1" applyAlignment="1">
      <alignment vertical="center" wrapText="1"/>
    </xf>
    <xf numFmtId="0" fontId="18" fillId="0" borderId="0" xfId="0" applyFont="1" applyAlignment="1">
      <alignment vertical="center" wrapText="1"/>
    </xf>
    <xf numFmtId="10" fontId="1" fillId="0" borderId="10" xfId="79" applyNumberFormat="1" applyFont="1" applyFill="1" applyBorder="1" applyAlignment="1" applyProtection="1">
      <alignment vertical="center"/>
      <protection/>
    </xf>
    <xf numFmtId="0" fontId="16" fillId="0" borderId="15" xfId="0" applyFont="1" applyBorder="1"/>
    <xf numFmtId="0" fontId="16" fillId="0" borderId="16" xfId="0" applyFont="1" applyBorder="1"/>
    <xf numFmtId="4" fontId="16" fillId="0" borderId="16" xfId="0" applyNumberFormat="1" applyFont="1" applyBorder="1"/>
    <xf numFmtId="9" fontId="16" fillId="0" borderId="16" xfId="0" applyNumberFormat="1" applyFont="1" applyBorder="1"/>
    <xf numFmtId="0" fontId="16" fillId="0" borderId="12" xfId="0" applyFont="1" applyBorder="1"/>
    <xf numFmtId="0" fontId="0" fillId="0" borderId="10" xfId="0" applyBorder="1" applyAlignment="1">
      <alignment horizontal="center" vertical="center" wrapText="1"/>
    </xf>
    <xf numFmtId="0" fontId="21" fillId="35" borderId="30" xfId="0" applyFont="1" applyFill="1" applyBorder="1" applyAlignment="1">
      <alignment horizontal="center" vertical="center"/>
    </xf>
    <xf numFmtId="164" fontId="0" fillId="0" borderId="0" xfId="63" applyFont="1" applyBorder="1"/>
    <xf numFmtId="164" fontId="0" fillId="0" borderId="17" xfId="0" applyNumberFormat="1" applyBorder="1"/>
    <xf numFmtId="164" fontId="20" fillId="34" borderId="31" xfId="63" applyFont="1" applyFill="1" applyBorder="1"/>
    <xf numFmtId="0" fontId="0" fillId="0" borderId="0" xfId="0" applyAlignment="1">
      <alignment vertical="top" wrapText="1"/>
    </xf>
    <xf numFmtId="168" fontId="20" fillId="34" borderId="23" xfId="0" applyNumberFormat="1" applyFont="1" applyFill="1" applyBorder="1" applyAlignment="1">
      <alignment vertical="top" wrapText="1"/>
    </xf>
    <xf numFmtId="168" fontId="20" fillId="34" borderId="32" xfId="20" applyNumberFormat="1" applyFont="1" applyFill="1" applyBorder="1" applyAlignment="1">
      <alignment vertical="top" wrapText="1"/>
    </xf>
    <xf numFmtId="168" fontId="20" fillId="34" borderId="33" xfId="20" applyNumberFormat="1" applyFont="1" applyFill="1" applyBorder="1" applyAlignment="1">
      <alignment vertical="top" wrapText="1"/>
    </xf>
    <xf numFmtId="0" fontId="0" fillId="0" borderId="34" xfId="0" applyBorder="1" applyAlignment="1">
      <alignment vertical="center"/>
    </xf>
    <xf numFmtId="0" fontId="0" fillId="0" borderId="34" xfId="0"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6" fillId="0" borderId="10" xfId="0" applyFont="1" applyBorder="1" applyAlignment="1">
      <alignment vertical="center"/>
    </xf>
    <xf numFmtId="0" fontId="16" fillId="0" borderId="10" xfId="0" applyFont="1" applyBorder="1" applyAlignment="1">
      <alignment horizontal="center" vertical="center"/>
    </xf>
    <xf numFmtId="0" fontId="0" fillId="0" borderId="10" xfId="0" applyBorder="1" applyAlignment="1">
      <alignment vertical="center" wrapText="1"/>
    </xf>
    <xf numFmtId="3" fontId="0" fillId="0" borderId="10" xfId="0" applyNumberFormat="1" applyBorder="1" applyAlignment="1">
      <alignment vertical="center" wrapText="1"/>
    </xf>
    <xf numFmtId="14" fontId="0" fillId="0" borderId="10" xfId="0" applyNumberFormat="1" applyBorder="1" applyAlignment="1">
      <alignment horizontal="center" vertical="center" wrapText="1"/>
    </xf>
    <xf numFmtId="3" fontId="16" fillId="0" borderId="10" xfId="0" applyNumberFormat="1" applyFont="1" applyBorder="1" applyAlignment="1">
      <alignment vertical="center" wrapText="1"/>
    </xf>
    <xf numFmtId="3" fontId="0" fillId="0" borderId="26" xfId="0" applyNumberFormat="1" applyBorder="1" applyAlignment="1">
      <alignment vertical="center"/>
    </xf>
    <xf numFmtId="4" fontId="16" fillId="0" borderId="10" xfId="0" applyNumberFormat="1" applyFont="1" applyBorder="1" applyAlignment="1">
      <alignment vertical="center" wrapText="1"/>
    </xf>
    <xf numFmtId="4" fontId="0" fillId="0" borderId="10" xfId="0" applyNumberFormat="1" applyBorder="1" applyAlignment="1">
      <alignment horizontal="right" vertical="center" wrapText="1"/>
    </xf>
    <xf numFmtId="0" fontId="0" fillId="0" borderId="0" xfId="0" applyAlignment="1">
      <alignment horizontal="center" vertical="center" wrapText="1"/>
    </xf>
    <xf numFmtId="1" fontId="24" fillId="0" borderId="0" xfId="62" applyNumberFormat="1" applyFont="1" applyFill="1" applyBorder="1" applyAlignment="1">
      <alignment horizontal="right"/>
    </xf>
    <xf numFmtId="0" fontId="0" fillId="0" borderId="10" xfId="0" applyBorder="1" applyAlignment="1">
      <alignment horizontal="right"/>
    </xf>
    <xf numFmtId="10" fontId="0" fillId="0" borderId="26" xfId="79" applyNumberFormat="1" applyFont="1" applyBorder="1" applyAlignment="1">
      <alignment vertical="center"/>
    </xf>
    <xf numFmtId="10" fontId="0" fillId="0" borderId="29" xfId="79" applyNumberFormat="1" applyFont="1" applyBorder="1" applyAlignment="1">
      <alignment vertical="center"/>
    </xf>
    <xf numFmtId="0" fontId="0" fillId="0" borderId="24" xfId="0" applyBorder="1" applyAlignment="1">
      <alignment vertical="center" wrapText="1"/>
    </xf>
    <xf numFmtId="0" fontId="0" fillId="0" borderId="29" xfId="0" applyBorder="1" applyAlignment="1">
      <alignment vertical="center" wrapText="1"/>
    </xf>
    <xf numFmtId="1" fontId="24" fillId="37" borderId="0" xfId="62" applyNumberFormat="1" applyFont="1" applyFill="1" applyBorder="1" applyAlignment="1">
      <alignment horizontal="center" vertical="center"/>
    </xf>
    <xf numFmtId="4" fontId="0" fillId="37" borderId="0" xfId="0" applyNumberFormat="1" applyFill="1" applyAlignment="1">
      <alignment vertical="center" wrapText="1"/>
    </xf>
    <xf numFmtId="4" fontId="0" fillId="0" borderId="10" xfId="0" applyNumberFormat="1" applyBorder="1" applyAlignment="1">
      <alignment vertical="center" wrapText="1"/>
    </xf>
    <xf numFmtId="10" fontId="0" fillId="0" borderId="30" xfId="79" applyNumberFormat="1" applyFont="1" applyBorder="1" applyAlignment="1">
      <alignment vertical="center"/>
    </xf>
    <xf numFmtId="0" fontId="0" fillId="0" borderId="35" xfId="0" applyBorder="1" applyAlignment="1">
      <alignment vertical="center"/>
    </xf>
    <xf numFmtId="1" fontId="0" fillId="0" borderId="0" xfId="0" applyNumberFormat="1"/>
    <xf numFmtId="0" fontId="16" fillId="0" borderId="0" xfId="0" applyFont="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Alignment="1">
      <alignment horizontal="right" vertical="center" wrapText="1"/>
    </xf>
    <xf numFmtId="14" fontId="0" fillId="0" borderId="0" xfId="0" applyNumberFormat="1" applyAlignment="1">
      <alignment horizontal="center" vertical="center" wrapText="1"/>
    </xf>
    <xf numFmtId="14" fontId="25" fillId="0" borderId="0" xfId="0" applyNumberFormat="1" applyFont="1" applyAlignment="1">
      <alignment horizontal="center" vertical="center" wrapText="1"/>
    </xf>
    <xf numFmtId="164" fontId="0" fillId="0" borderId="0" xfId="63" applyFont="1" applyAlignment="1">
      <alignment horizontal="right" vertical="center" wrapText="1"/>
    </xf>
    <xf numFmtId="164" fontId="0" fillId="0" borderId="10" xfId="63" applyFont="1" applyBorder="1" applyAlignment="1">
      <alignment horizontal="right" vertical="center" wrapText="1"/>
    </xf>
    <xf numFmtId="164" fontId="0" fillId="0" borderId="0" xfId="63" applyFont="1" applyAlignment="1">
      <alignment wrapText="1"/>
    </xf>
    <xf numFmtId="164" fontId="16" fillId="0" borderId="0" xfId="63" applyFont="1" applyAlignment="1">
      <alignment wrapText="1"/>
    </xf>
    <xf numFmtId="0" fontId="16" fillId="0" borderId="0" xfId="0" applyFont="1" applyAlignment="1">
      <alignment horizontal="center" wrapText="1"/>
    </xf>
    <xf numFmtId="0" fontId="26" fillId="0" borderId="0" xfId="0" applyFont="1" applyAlignment="1">
      <alignment horizontal="right" vertical="center"/>
    </xf>
    <xf numFmtId="0" fontId="16" fillId="0" borderId="29" xfId="0" applyFont="1" applyBorder="1" applyAlignment="1">
      <alignment horizontal="center" wrapText="1"/>
    </xf>
    <xf numFmtId="0" fontId="16" fillId="0" borderId="34" xfId="0" applyFont="1" applyBorder="1" applyAlignment="1">
      <alignment horizontal="center" wrapText="1"/>
    </xf>
    <xf numFmtId="0" fontId="16" fillId="0" borderId="35" xfId="0" applyFont="1" applyBorder="1" applyAlignment="1">
      <alignment horizontal="center" wrapText="1"/>
    </xf>
    <xf numFmtId="0" fontId="0" fillId="0" borderId="10" xfId="0" applyBorder="1" applyAlignment="1">
      <alignment horizontal="center" wrapText="1"/>
    </xf>
    <xf numFmtId="0" fontId="13" fillId="35" borderId="29" xfId="0" applyFont="1" applyFill="1" applyBorder="1" applyAlignment="1">
      <alignment horizontal="center" wrapText="1"/>
    </xf>
    <xf numFmtId="0" fontId="13" fillId="35" borderId="34" xfId="0" applyFont="1" applyFill="1" applyBorder="1" applyAlignment="1">
      <alignment horizontal="center" wrapText="1"/>
    </xf>
    <xf numFmtId="0" fontId="13" fillId="35" borderId="35" xfId="0" applyFont="1" applyFill="1" applyBorder="1" applyAlignment="1">
      <alignment horizontal="center" wrapText="1"/>
    </xf>
    <xf numFmtId="0" fontId="18" fillId="36" borderId="0" xfId="0" applyFont="1" applyFill="1" applyAlignment="1">
      <alignment horizontal="center" vertical="center" wrapText="1"/>
    </xf>
    <xf numFmtId="0" fontId="18" fillId="0" borderId="0" xfId="0" applyFont="1" applyAlignment="1">
      <alignment horizontal="center" vertical="center" wrapText="1"/>
    </xf>
    <xf numFmtId="0" fontId="0" fillId="0" borderId="24" xfId="0"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0" fontId="0" fillId="0" borderId="0" xfId="0" applyAlignment="1">
      <alignment horizontal="left" wrapText="1"/>
    </xf>
    <xf numFmtId="0" fontId="18" fillId="36" borderId="0" xfId="0" applyFont="1" applyFill="1" applyAlignment="1">
      <alignment horizontal="center" wrapText="1"/>
    </xf>
    <xf numFmtId="164" fontId="22" fillId="35" borderId="29" xfId="65" applyFont="1" applyFill="1" applyBorder="1" applyAlignment="1">
      <alignment horizontal="left" vertical="center" wrapText="1"/>
    </xf>
    <xf numFmtId="164" fontId="22" fillId="35" borderId="35" xfId="65" applyFont="1" applyFill="1" applyBorder="1" applyAlignment="1">
      <alignment horizontal="left" vertical="center" wrapText="1"/>
    </xf>
    <xf numFmtId="164" fontId="22" fillId="35" borderId="36" xfId="65" applyFont="1" applyFill="1" applyBorder="1" applyAlignment="1">
      <alignment horizontal="left" vertical="center" wrapText="1"/>
    </xf>
    <xf numFmtId="164" fontId="22" fillId="35" borderId="26" xfId="65" applyFont="1" applyFill="1" applyBorder="1" applyAlignment="1">
      <alignment horizontal="left" vertical="center" wrapText="1"/>
    </xf>
    <xf numFmtId="0" fontId="0" fillId="0" borderId="10" xfId="0" applyBorder="1" applyAlignment="1">
      <alignment horizontal="center" vertical="center" wrapText="1"/>
    </xf>
    <xf numFmtId="164" fontId="13" fillId="35" borderId="36" xfId="65" applyFont="1" applyFill="1" applyBorder="1" applyAlignment="1">
      <alignment horizontal="center" vertical="center" wrapText="1"/>
    </xf>
    <xf numFmtId="164" fontId="13" fillId="35" borderId="26" xfId="65" applyFont="1" applyFill="1" applyBorder="1" applyAlignment="1">
      <alignment horizontal="center" vertical="center" wrapText="1"/>
    </xf>
    <xf numFmtId="164" fontId="13" fillId="35" borderId="37" xfId="65" applyFont="1" applyFill="1" applyBorder="1" applyAlignment="1">
      <alignment horizontal="center" vertical="center" wrapText="1"/>
    </xf>
    <xf numFmtId="0" fontId="0" fillId="0" borderId="10" xfId="0" applyBorder="1" applyAlignment="1">
      <alignment horizontal="center" vertical="center"/>
    </xf>
    <xf numFmtId="164" fontId="13" fillId="35" borderId="29" xfId="65" applyFont="1" applyFill="1" applyBorder="1" applyAlignment="1">
      <alignment horizontal="center" vertical="center" wrapText="1"/>
    </xf>
    <xf numFmtId="164" fontId="13" fillId="35" borderId="34" xfId="65" applyFont="1" applyFill="1" applyBorder="1" applyAlignment="1">
      <alignment horizontal="center" vertical="center" wrapText="1"/>
    </xf>
    <xf numFmtId="164" fontId="13" fillId="35" borderId="35" xfId="65"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0" xfId="0" applyFont="1" applyBorder="1" applyAlignment="1">
      <alignment horizontal="center" wrapText="1"/>
    </xf>
    <xf numFmtId="0" fontId="16" fillId="0" borderId="36" xfId="0" applyFont="1" applyBorder="1" applyAlignment="1">
      <alignment horizontal="center" wrapText="1"/>
    </xf>
    <xf numFmtId="0" fontId="16" fillId="0" borderId="26" xfId="0" applyFont="1" applyBorder="1" applyAlignment="1">
      <alignment horizontal="center" wrapText="1"/>
    </xf>
    <xf numFmtId="0" fontId="16" fillId="0" borderId="3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Alignment="1">
      <alignment horizont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42" xfId="0" applyFont="1" applyFill="1" applyBorder="1" applyAlignment="1">
      <alignment horizontal="center" vertical="center" wrapText="1"/>
    </xf>
  </cellXfs>
  <cellStyles count="67">
    <cellStyle name="Normal" xfId="0"/>
    <cellStyle name="Percent" xfId="15"/>
    <cellStyle name="Currency" xfId="16"/>
    <cellStyle name="Currency [0]" xfId="17"/>
    <cellStyle name="Comma" xfId="18"/>
    <cellStyle name="Comma [0]" xfId="19"/>
    <cellStyle name="Millares" xfId="20"/>
    <cellStyle name="Título" xfId="21"/>
    <cellStyle name="Encabezado 1" xfId="22"/>
    <cellStyle name="Título 2" xfId="23"/>
    <cellStyle name="Título 3" xfId="24"/>
    <cellStyle name="Encabezado 4" xfId="25"/>
    <cellStyle name="Buena" xfId="26"/>
    <cellStyle name="Incorrecto" xfId="27"/>
    <cellStyle name="Neutral" xfId="28"/>
    <cellStyle name="Entrada" xfId="29"/>
    <cellStyle name="Salida" xfId="30"/>
    <cellStyle name="Cálculo" xfId="31"/>
    <cellStyle name="Celda vinculada" xfId="32"/>
    <cellStyle name="Celda de comprobación" xfId="33"/>
    <cellStyle name="Texto de advertencia" xfId="34"/>
    <cellStyle name="Notas" xfId="35"/>
    <cellStyle name="Texto explicativo" xfId="36"/>
    <cellStyle name="Total" xfId="37"/>
    <cellStyle name="Énfasis1" xfId="38"/>
    <cellStyle name="20% - Énfasis1" xfId="39"/>
    <cellStyle name="40% - Énfasis1" xfId="40"/>
    <cellStyle name="60% - Énfasis1" xfId="41"/>
    <cellStyle name="Énfasis2" xfId="42"/>
    <cellStyle name="20% - Énfasis2" xfId="43"/>
    <cellStyle name="40% - Énfasis2" xfId="44"/>
    <cellStyle name="60% - Énfasis2" xfId="45"/>
    <cellStyle name="Énfasis3" xfId="46"/>
    <cellStyle name="20% - Énfasis3" xfId="47"/>
    <cellStyle name="40% - Énfasis3" xfId="48"/>
    <cellStyle name="60% - Énfasis3" xfId="49"/>
    <cellStyle name="Énfasis4" xfId="50"/>
    <cellStyle name="20% - Énfasis4" xfId="51"/>
    <cellStyle name="40% - Énfasis4" xfId="52"/>
    <cellStyle name="60% - Énfasis4" xfId="53"/>
    <cellStyle name="Énfasis5" xfId="54"/>
    <cellStyle name="20% - Énfasis5" xfId="55"/>
    <cellStyle name="40% - Énfasis5" xfId="56"/>
    <cellStyle name="60% - Énfasis5" xfId="57"/>
    <cellStyle name="Énfasis6" xfId="58"/>
    <cellStyle name="20% - Énfasis6" xfId="59"/>
    <cellStyle name="40% - Énfasis6" xfId="60"/>
    <cellStyle name="60% - Énfasis6" xfId="61"/>
    <cellStyle name="Millares 2" xfId="62"/>
    <cellStyle name="Millares [0]" xfId="63"/>
    <cellStyle name="Millares 3" xfId="64"/>
    <cellStyle name="Millares [0] 2" xfId="65"/>
    <cellStyle name="Millares 4" xfId="66"/>
    <cellStyle name="Millares 6" xfId="67"/>
    <cellStyle name="Millares 5" xfId="68"/>
    <cellStyle name="Millares 9" xfId="69"/>
    <cellStyle name="Millares 8" xfId="70"/>
    <cellStyle name="Millares 10" xfId="71"/>
    <cellStyle name="Millares 7" xfId="72"/>
    <cellStyle name="Millares 11" xfId="73"/>
    <cellStyle name="Millares 12" xfId="74"/>
    <cellStyle name="Millares 13" xfId="75"/>
    <cellStyle name="Millares 14" xfId="76"/>
    <cellStyle name="Millares 15" xfId="77"/>
    <cellStyle name="Normal 2 3" xfId="78"/>
    <cellStyle name="Porcentaje" xfId="79"/>
    <cellStyle name="Moneda 2" xfId="80"/>
  </cellStyles>
  <dxfs count="19">
    <dxf>
      <alignment vertical="top" textRotation="0" wrapText="1" shrinkToFit="1" readingOrder="0"/>
    </dxf>
    <dxf>
      <alignment vertical="top" textRotation="0" wrapText="1" shrinkToFit="1" readingOrder="0"/>
    </dxf>
    <dxf>
      <alignment textRotation="0" wrapText="1" shrinkToFit="1" readingOrder="0"/>
    </dxf>
    <dxf>
      <alignment textRotation="0" wrapText="1" shrinkToFit="1" readingOrder="0"/>
    </dxf>
    <dxf>
      <border>
        <right style="medium"/>
      </border>
    </dxf>
    <dxf>
      <border>
        <right style="medium"/>
      </border>
    </dxf>
    <dxf>
      <border>
        <right style="medium"/>
      </border>
    </dxf>
    <dxf>
      <border>
        <right style="medium"/>
      </border>
    </dxf>
    <dxf>
      <border>
        <right style="medium"/>
      </border>
    </dxf>
    <dxf>
      <border>
        <right style="medium"/>
      </border>
    </dxf>
    <dxf>
      <numFmt numFmtId="164" formatCode="_-* #,##0_-;\-* #,##0_-;_-* &quot;-&quot;_-;_-@_-"/>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border>
        <left style="medium"/>
        <right style="medium"/>
        <top style="medium"/>
        <bottom style="medium"/>
      </border>
    </dxf>
    <dxf>
      <font>
        <b/>
        <i val="0"/>
        <sz val="10"/>
        <name val="Verdana   "/>
        <color theme="0"/>
      </font>
      <numFmt numFmtId="168" formatCode="_-* #,##0\ _$_-;\-* #,##0\ _$_-;_-* &quot;-&quot;??\ _$_-;_-@_-"/>
      <fill>
        <patternFill patternType="solid">
          <bgColor theme="4" tint="-0.24997000396251678"/>
        </patternFill>
      </fill>
    </dxf>
    <dxf>
      <font>
        <b/>
        <i val="0"/>
        <sz val="10"/>
        <name val="Verdana   "/>
        <color theme="0"/>
      </font>
      <numFmt numFmtId="168" formatCode="_-* #,##0\ _$_-;\-* #,##0\ _$_-;_-* &quot;-&quot;??\ _$_-;_-@_-"/>
      <fill>
        <patternFill patternType="solid">
          <bgColor theme="4" tint="-0.2499700039625167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452" refreshedBy="Carlos Lee" refreshedVersion="6">
  <cacheSource type="worksheet">
    <worksheetSource ref="A5:R457" sheet="Resumen"/>
  </cacheSource>
  <cacheFields count="18">
    <cacheField name="TIPO" numFmtId="164">
      <sharedItems containsMixedTypes="0" count="0"/>
    </cacheField>
    <cacheField name="NOMBRE O RAZON SOCIAL">
      <sharedItems containsMixedTypes="0" count="0"/>
    </cacheField>
    <cacheField name="NIT O CEDULA DE CIUDADANIA">
      <sharedItems containsBlank="1" containsMixedTypes="1" containsNumber="1" containsInteger="1" count="0"/>
    </cacheField>
    <cacheField name="DIRECCION DE NOTIFICACION">
      <sharedItems containsBlank="1" containsMixedTypes="0" count="0"/>
    </cacheField>
    <cacheField name="TELÉFONO">
      <sharedItems containsString="0" containsBlank="1" containsMixedTypes="0" containsNumber="1" containsInteger="1" count="0"/>
    </cacheField>
    <cacheField name="Documento">
      <sharedItems containsBlank="1" containsMixedTypes="1" containsNumber="1" containsInteger="1" count="0"/>
    </cacheField>
    <cacheField name="CIUDAD O MUNICIPIO">
      <sharedItems containsMixedTypes="0" count="0"/>
    </cacheField>
    <cacheField name="Concepto">
      <sharedItems containsMixedTypes="0" count="10">
        <s v="Pensiones"/>
        <s v="EMPLEADOS"/>
        <s v="Retenciones"/>
        <s v="IMPUESTOS"/>
        <s v="Hipotecarios"/>
        <s v="Estrategicos"/>
        <s v="Quirografarios"/>
        <s v="Socios"/>
        <s v="Liquidaciones"/>
        <s v="Nomina"/>
      </sharedItems>
    </cacheField>
    <cacheField name="VINCULO " numFmtId="164">
      <sharedItems containsBlank="1" containsMixedTypes="0" count="0"/>
    </cacheField>
    <cacheField name="Fecha">
      <sharedItems containsDate="1" containsString="0" containsBlank="1" containsMixedTypes="0" count="0"/>
    </cacheField>
    <cacheField name="SALDO CAPITAL POR PAGAR (A)">
      <sharedItems containsSemiMixedTypes="0" containsString="0" containsMixedTypes="0" containsNumber="1" containsInteger="1" count="0"/>
    </cacheField>
    <cacheField name="SALDO CAPITAL VENCIDO (B)" numFmtId="164">
      <sharedItems containsString="0" containsBlank="1" containsMixedTypes="1" count="0"/>
    </cacheField>
    <cacheField name="DÍAS VENCIDO" numFmtId="164">
      <sharedItems containsString="0" containsBlank="1" containsMixedTypes="1" count="0"/>
    </cacheField>
    <cacheField name="ACTUALIZACIÓN  CAPITAL VENCIDO AL IPC ( C)" numFmtId="164">
      <sharedItems containsString="0" containsBlank="1" containsMixedTypes="1" count="0"/>
    </cacheField>
    <cacheField name="DERECHOS DE VOTO A-B+C" numFmtId="164">
      <sharedItems containsString="0" containsBlank="1" containsMixedTypes="0" containsNumber="1" containsInteger="1" count="0"/>
    </cacheField>
    <cacheField name="% DERECHOS DE VOTO" numFmtId="10">
      <sharedItems containsString="0" containsBlank="1" containsMixedTypes="0" containsNumber="1" containsInteger="1" count="0"/>
    </cacheField>
    <cacheField name="INTERESES" numFmtId="164">
      <sharedItems containsString="0" containsBlank="1" containsMixedTypes="1" count="0"/>
    </cacheField>
    <cacheField name="SALDO TOTAL" numFmtId="164">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452">
  <r>
    <s v="ACREEDORES CLASE A - LABORAL"/>
    <s v="ISMAEL TELLO ACUÑA"/>
    <n v="17196166"/>
    <s v="CL 75 # 69B - 75"/>
    <n v="3276868"/>
    <m/>
    <s v="Bogotá"/>
    <x v="0"/>
    <s v="Pesiones"/>
    <m/>
    <n v="2376922949"/>
    <m/>
    <m/>
    <m/>
    <n v="2376922949"/>
    <n v="0.09730884135847846"/>
    <m/>
    <n v="2376922949"/>
  </r>
  <r>
    <s v="ACREEDORES CLASE A - LABORAL"/>
    <s v="RODRIGUEZ MONTERO ROSALBA"/>
    <n v="42030240"/>
    <m/>
    <m/>
    <m/>
    <s v="Bogotá"/>
    <x v="1"/>
    <m/>
    <m/>
    <n v="87654"/>
    <m/>
    <m/>
    <m/>
    <n v="87654"/>
    <n v="3.588466838617776E-06"/>
    <m/>
    <n v="87654"/>
  </r>
  <r>
    <s v="ACREEDORES CLASE A - LABORAL"/>
    <s v="ESPITIA  SEBASTIAN"/>
    <n v="1015476577"/>
    <m/>
    <m/>
    <m/>
    <s v="Bogotá"/>
    <x v="1"/>
    <m/>
    <m/>
    <n v="954614"/>
    <m/>
    <m/>
    <m/>
    <n v="954614"/>
    <n v="3.9080939634018636E-05"/>
    <m/>
    <n v="954614"/>
  </r>
  <r>
    <s v="ACREEDORES CLASE A - LABORAL"/>
    <s v="ORDOÑEZ BANGUERA JOSE DAVID"/>
    <n v="1143938355"/>
    <m/>
    <m/>
    <m/>
    <s v="Bogotá"/>
    <x v="1"/>
    <m/>
    <m/>
    <n v="2153064"/>
    <m/>
    <m/>
    <m/>
    <n v="2153064"/>
    <n v="8.814428052823309E-05"/>
    <m/>
    <n v="2153064"/>
  </r>
  <r>
    <s v="ACREEDORES CLASE A - LABORAL"/>
    <s v="PINTO RIAÑO LUCENID"/>
    <n v="1005995209"/>
    <m/>
    <m/>
    <m/>
    <s v="Bogotá"/>
    <x v="1"/>
    <m/>
    <m/>
    <n v="2328444"/>
    <m/>
    <m/>
    <m/>
    <n v="2328444"/>
    <n v="9.532416181324901E-05"/>
    <m/>
    <n v="2328444"/>
  </r>
  <r>
    <s v="ACREEDORES CLASE A - LABORAL"/>
    <s v="ARIAS RAMIREZ GIOVANNI"/>
    <n v="79637256"/>
    <m/>
    <m/>
    <m/>
    <s v="Bogotá"/>
    <x v="1"/>
    <m/>
    <m/>
    <n v="2874534"/>
    <m/>
    <m/>
    <m/>
    <n v="2874534"/>
    <n v="0.00011768053865744073"/>
    <m/>
    <n v="2874534"/>
  </r>
  <r>
    <s v="ACREEDORES CLASE A - LABORAL"/>
    <s v="ROA TOVAR GLORIA INES"/>
    <n v="51855455"/>
    <m/>
    <m/>
    <m/>
    <s v="Bogotá"/>
    <x v="1"/>
    <m/>
    <m/>
    <n v="450183"/>
    <m/>
    <m/>
    <m/>
    <n v="450183"/>
    <n v="1.843004046374913E-05"/>
    <m/>
    <n v="450183"/>
  </r>
  <r>
    <s v="ACREEDORES CLASE A - LABORAL"/>
    <s v="VARGAS AFRICANO ANA TILDE"/>
    <n v="51809679"/>
    <m/>
    <m/>
    <m/>
    <s v="Bogotá"/>
    <x v="1"/>
    <m/>
    <m/>
    <n v="2849458"/>
    <m/>
    <m/>
    <m/>
    <n v="2849458"/>
    <n v="0.00011665395236993326"/>
    <m/>
    <n v="2849458"/>
  </r>
  <r>
    <s v="ACREEDORES CLASE A - LABORAL"/>
    <s v="SANABRIA ROMERO RAFAEL EDUARDO"/>
    <n v="80395372"/>
    <m/>
    <m/>
    <m/>
    <s v="Bogotá"/>
    <x v="1"/>
    <m/>
    <m/>
    <n v="2579785"/>
    <m/>
    <m/>
    <m/>
    <n v="2579785"/>
    <n v="0.00010561381024555136"/>
    <m/>
    <n v="2579785"/>
  </r>
  <r>
    <s v="ACREEDORES CLASE A - LABORAL"/>
    <s v="MORENO VELA ANA ALCIRA"/>
    <n v="39785857"/>
    <m/>
    <m/>
    <m/>
    <s v="Bogotá"/>
    <x v="1"/>
    <m/>
    <m/>
    <n v="2666087"/>
    <m/>
    <m/>
    <m/>
    <n v="2666087"/>
    <n v="0.00010914692756029332"/>
    <m/>
    <n v="2666087"/>
  </r>
  <r>
    <s v="ACREEDORES CLASE A - LABORAL"/>
    <s v="MOYANO CORREAL LUIS JAIME"/>
    <n v="19428220"/>
    <m/>
    <m/>
    <m/>
    <s v="Bogotá"/>
    <x v="1"/>
    <m/>
    <m/>
    <n v="2828778"/>
    <m/>
    <m/>
    <m/>
    <n v="2828778"/>
    <n v="0.00011580733391301612"/>
    <m/>
    <n v="2828778"/>
  </r>
  <r>
    <s v="ACREEDORES CLASE A - LABORAL"/>
    <s v="PABA JIMENEZ CLAUDIA PATRICIA"/>
    <n v="32762020"/>
    <m/>
    <m/>
    <m/>
    <s v="Bogotá"/>
    <x v="1"/>
    <m/>
    <m/>
    <n v="2913444"/>
    <m/>
    <m/>
    <m/>
    <n v="2913444"/>
    <n v="0.00011927347502874858"/>
    <m/>
    <n v="2913444"/>
  </r>
  <r>
    <s v="ACREEDORES CLASE A - LABORAL"/>
    <s v="MORENO GRISALES DIANA CAROLINA"/>
    <n v="1026273475"/>
    <m/>
    <m/>
    <m/>
    <s v="Bogotá"/>
    <x v="1"/>
    <m/>
    <m/>
    <n v="771440"/>
    <m/>
    <m/>
    <m/>
    <n v="771440"/>
    <n v="3.158197980677775E-05"/>
    <m/>
    <n v="771440"/>
  </r>
  <r>
    <s v="ACREEDORES CLASE A - LABORAL"/>
    <s v="FINO TORRES RUBY"/>
    <n v="51761024"/>
    <m/>
    <m/>
    <m/>
    <s v="Bogotá"/>
    <x v="1"/>
    <m/>
    <m/>
    <n v="3062880"/>
    <m/>
    <m/>
    <m/>
    <n v="3062880"/>
    <n v="0.0001253912349769048"/>
    <m/>
    <n v="3062880"/>
  </r>
  <r>
    <s v="ACREEDORES CLASE A - LABORAL"/>
    <s v="ALVARADO TENJO NANCY CECILIA"/>
    <n v="51819301"/>
    <m/>
    <m/>
    <m/>
    <s v="Bogotá"/>
    <x v="1"/>
    <m/>
    <m/>
    <n v="3657358"/>
    <m/>
    <m/>
    <m/>
    <n v="3657358"/>
    <n v="0.0001497285680054924"/>
    <m/>
    <n v="3657358"/>
  </r>
  <r>
    <s v="ACREEDORES CLASE A - LABORAL"/>
    <s v="LOPEZ OSTOS LUIS FERNANDO"/>
    <n v="1055333685"/>
    <m/>
    <m/>
    <m/>
    <s v="Bogotá"/>
    <x v="1"/>
    <m/>
    <m/>
    <n v="784818"/>
    <m/>
    <m/>
    <m/>
    <n v="784818"/>
    <n v="3.212966170796912E-05"/>
    <m/>
    <n v="784818"/>
  </r>
  <r>
    <s v="ACREEDORES CLASE A - LABORAL"/>
    <s v="DURAN GOMEZ JAIRO"/>
    <n v="19450745"/>
    <m/>
    <m/>
    <m/>
    <s v="Bogotá"/>
    <x v="1"/>
    <m/>
    <m/>
    <n v="3663723"/>
    <m/>
    <m/>
    <m/>
    <n v="3663723"/>
    <n v="0.00014998914472107643"/>
    <m/>
    <n v="3663723"/>
  </r>
  <r>
    <s v="ACREEDORES CLASE A - LABORAL"/>
    <s v="MARTINEZ MORENO CARLOS ALBERTO"/>
    <n v="1071329623"/>
    <m/>
    <m/>
    <m/>
    <s v="Bogotá"/>
    <x v="1"/>
    <m/>
    <m/>
    <n v="3652778"/>
    <m/>
    <m/>
    <m/>
    <n v="3652778"/>
    <n v="0.00014954106739946337"/>
    <m/>
    <n v="3652778"/>
  </r>
  <r>
    <s v="ACREEDORES CLASE A - LABORAL"/>
    <s v="ARENAS ZAPATA JOSE GABRIEL"/>
    <n v="71650704"/>
    <m/>
    <m/>
    <m/>
    <s v="Bogotá"/>
    <x v="1"/>
    <m/>
    <m/>
    <n v="675646"/>
    <m/>
    <m/>
    <m/>
    <n v="675646"/>
    <n v="2.766026953299046E-05"/>
    <m/>
    <n v="675646"/>
  </r>
  <r>
    <s v="ACREEDORES CLASE A - LABORAL"/>
    <s v="CEPEDA PATINO GUSTAVO"/>
    <n v="91267538"/>
    <m/>
    <m/>
    <m/>
    <s v="Bogotá"/>
    <x v="1"/>
    <m/>
    <m/>
    <n v="3571476"/>
    <m/>
    <m/>
    <m/>
    <n v="3571476"/>
    <n v="0.00014621264506946928"/>
    <m/>
    <n v="3571476"/>
  </r>
  <r>
    <s v="ACREEDORES CLASE A - LABORAL"/>
    <s v="BARBOSA VARGAS SANDRA ELIZABET"/>
    <n v="51865214"/>
    <m/>
    <m/>
    <m/>
    <s v="Bogotá"/>
    <x v="1"/>
    <m/>
    <m/>
    <n v="5078078"/>
    <m/>
    <m/>
    <m/>
    <n v="5078078"/>
    <n v="0.00020789141975168822"/>
    <m/>
    <n v="5078078"/>
  </r>
  <r>
    <s v="ACREEDORES CLASE A - LABORAL"/>
    <s v="HERNANDEZ ALARCON OSCAR ORLAND"/>
    <n v="79624002"/>
    <m/>
    <m/>
    <m/>
    <s v="Bogotá"/>
    <x v="1"/>
    <m/>
    <m/>
    <n v="3156857"/>
    <m/>
    <m/>
    <m/>
    <n v="3156857"/>
    <n v="0.0001292385590932347"/>
    <m/>
    <n v="3156857"/>
  </r>
  <r>
    <s v="ACREEDORES CLASE A - LABORAL"/>
    <s v="SANDOVAL LOZANO JOSE GUILLERMO"/>
    <n v="79121905"/>
    <m/>
    <m/>
    <m/>
    <s v="Bogotá"/>
    <x v="1"/>
    <m/>
    <m/>
    <n v="6088734"/>
    <m/>
    <m/>
    <m/>
    <n v="6088734"/>
    <n v="0.00024926666265275477"/>
    <m/>
    <n v="6088734"/>
  </r>
  <r>
    <s v="ACREEDORES CLASE A - LABORAL"/>
    <s v="ABELLA ABELLA PEDRO ANTONIO"/>
    <n v="79309347"/>
    <m/>
    <m/>
    <m/>
    <s v="Bogotá"/>
    <x v="1"/>
    <m/>
    <m/>
    <n v="3953584"/>
    <m/>
    <m/>
    <m/>
    <n v="3953584"/>
    <n v="0.0001618557633158763"/>
    <m/>
    <n v="3953584"/>
  </r>
  <r>
    <s v="ACREEDORES CLASE A - LABORAL"/>
    <s v="VERA SALAS DIANA CAROLINA"/>
    <n v="52932871"/>
    <m/>
    <m/>
    <m/>
    <s v="Bogotá"/>
    <x v="1"/>
    <m/>
    <m/>
    <n v="1238259"/>
    <m/>
    <m/>
    <m/>
    <n v="1238259"/>
    <n v="5.069308142377996E-05"/>
    <m/>
    <n v="1238259"/>
  </r>
  <r>
    <s v="ACREEDORES CLASE A - LABORAL"/>
    <s v="MARTINEZ TAVERA ALEXANDRA"/>
    <n v="52345010"/>
    <m/>
    <m/>
    <m/>
    <s v="Bogotá"/>
    <x v="1"/>
    <m/>
    <m/>
    <n v="5684523"/>
    <m/>
    <m/>
    <m/>
    <n v="5684523"/>
    <n v="0.00023271866975677134"/>
    <m/>
    <n v="5684523"/>
  </r>
  <r>
    <s v="ACREEDORES CLASE A - LABORAL"/>
    <s v="ESCOBAR MEJIA ALBA"/>
    <n v="52176394"/>
    <m/>
    <m/>
    <m/>
    <s v="Bogotá"/>
    <x v="1"/>
    <m/>
    <m/>
    <n v="6624469"/>
    <m/>
    <m/>
    <m/>
    <n v="6624469"/>
    <n v="0.0002711991161835337"/>
    <m/>
    <n v="6624469"/>
  </r>
  <r>
    <s v="ACREEDORES CLASE A - LABORAL"/>
    <s v="PAEZ BENITEZ HUMBERTO RAMON"/>
    <n v="72158509"/>
    <m/>
    <m/>
    <m/>
    <s v="Bogotá"/>
    <x v="1"/>
    <m/>
    <m/>
    <n v="4592226"/>
    <m/>
    <m/>
    <m/>
    <n v="4592226"/>
    <n v="0.0001880011262057448"/>
    <m/>
    <n v="4592226"/>
  </r>
  <r>
    <s v="ACREEDORES CLASE A - LABORAL"/>
    <s v="MURILLO MUNARD DIANA NATALI"/>
    <n v="1024487937"/>
    <m/>
    <m/>
    <m/>
    <s v="Bogotá"/>
    <x v="1"/>
    <m/>
    <m/>
    <n v="6347797"/>
    <m/>
    <m/>
    <m/>
    <n v="6347797"/>
    <n v="0.0002598724420195017"/>
    <m/>
    <n v="6347797"/>
  </r>
  <r>
    <s v="ACREEDORES CLASE A - LABORAL"/>
    <s v="ORTIZ TORRIJOS WALTER RENE"/>
    <n v="79316045"/>
    <m/>
    <m/>
    <m/>
    <s v="Bogotá"/>
    <x v="1"/>
    <m/>
    <m/>
    <n v="4668483"/>
    <m/>
    <m/>
    <m/>
    <n v="4668483"/>
    <n v="0.0001911230112961283"/>
    <m/>
    <n v="4668483"/>
  </r>
  <r>
    <s v="ACREEDORES CLASE A - LABORAL"/>
    <s v="AREVALO RAMOS ANA LUCIA"/>
    <n v="51997094"/>
    <m/>
    <m/>
    <m/>
    <s v="Bogotá"/>
    <x v="1"/>
    <m/>
    <m/>
    <n v="6402575"/>
    <m/>
    <m/>
    <m/>
    <n v="6402575"/>
    <n v="0.0002621149983944054"/>
    <m/>
    <n v="6402575"/>
  </r>
  <r>
    <s v="ACREEDORES CLASE A - LABORAL"/>
    <s v="CHAVARRIA ZAPATA JAIR"/>
    <n v="71262052"/>
    <m/>
    <m/>
    <m/>
    <s v="Bogotá"/>
    <x v="1"/>
    <m/>
    <m/>
    <n v="2351014"/>
    <m/>
    <m/>
    <m/>
    <n v="2351014"/>
    <n v="9.624815497440084E-05"/>
    <m/>
    <n v="2351014"/>
  </r>
  <r>
    <s v="ACREEDORES CLASE A - LABORAL"/>
    <s v="MARIN PARADA CESAR HERNANDO"/>
    <n v="91508220"/>
    <m/>
    <m/>
    <m/>
    <s v="Bogotá"/>
    <x v="1"/>
    <m/>
    <m/>
    <n v="6601152"/>
    <m/>
    <m/>
    <m/>
    <n v="6601152"/>
    <n v="0.0002702445415916605"/>
    <m/>
    <n v="6601152"/>
  </r>
  <r>
    <s v="ACREEDORES CLASE A - LABORAL"/>
    <s v="TRUJILLO TELLEZ JUAN MANUEL"/>
    <n v="12198845"/>
    <m/>
    <m/>
    <m/>
    <s v="Bogotá"/>
    <x v="1"/>
    <m/>
    <m/>
    <n v="6634213.666666666"/>
    <m/>
    <m/>
    <m/>
    <n v="6634213.666666666"/>
    <n v="0.0002715980530624749"/>
    <m/>
    <n v="6634213.666666666"/>
  </r>
  <r>
    <s v="ACREEDORES CLASE A - LABORAL"/>
    <s v="SUAREZ  EDUARD ARMANDO"/>
    <n v="1130596545"/>
    <m/>
    <m/>
    <m/>
    <s v="Bogotá"/>
    <x v="1"/>
    <m/>
    <m/>
    <n v="8368555"/>
    <m/>
    <m/>
    <m/>
    <n v="8368555"/>
    <n v="0.00034260024761732474"/>
    <m/>
    <n v="8368555"/>
  </r>
  <r>
    <s v="ACREEDORES CLASE A - LABORAL"/>
    <s v="PALMA BROCHERO GEOVANNY JESUS"/>
    <n v="72013482"/>
    <m/>
    <m/>
    <m/>
    <s v="Bogotá"/>
    <x v="1"/>
    <m/>
    <m/>
    <n v="10154787"/>
    <m/>
    <m/>
    <m/>
    <n v="10154787"/>
    <n v="0.00041572679401655243"/>
    <m/>
    <n v="10154787"/>
  </r>
  <r>
    <s v="ACREEDORES CLASE A - LABORAL"/>
    <s v="RODRIGUEZ MARTINEZ GERARDO AUG"/>
    <n v="19419600"/>
    <m/>
    <m/>
    <m/>
    <s v="Bogotá"/>
    <x v="1"/>
    <m/>
    <m/>
    <n v="10449287"/>
    <m/>
    <m/>
    <m/>
    <n v="10449287"/>
    <n v="0.0004277833286182014"/>
    <m/>
    <n v="10449287"/>
  </r>
  <r>
    <s v="ACREEDORES CLASE A - LABORAL"/>
    <s v="SOSA GARZON SANTIAGO"/>
    <n v="1015424643"/>
    <m/>
    <m/>
    <m/>
    <s v="Bogotá"/>
    <x v="1"/>
    <m/>
    <m/>
    <n v="10546432"/>
    <m/>
    <m/>
    <m/>
    <n v="10546432"/>
    <n v="0.00043176034747686754"/>
    <m/>
    <n v="10546432"/>
  </r>
  <r>
    <s v="ACREEDORES CLASE A - LABORAL"/>
    <s v="GUZMAN  NAEDER ERICK"/>
    <n v="72345542"/>
    <m/>
    <m/>
    <m/>
    <s v="Bogotá"/>
    <x v="1"/>
    <m/>
    <m/>
    <n v="11757473"/>
    <m/>
    <m/>
    <m/>
    <n v="11757473"/>
    <n v="0.00048133915128167404"/>
    <m/>
    <n v="11757473"/>
  </r>
  <r>
    <s v="ACREEDORES CLASE A - LABORAL"/>
    <s v="MUÑOZ GARCIA JOSE JOAQUIN"/>
    <n v="19397047"/>
    <m/>
    <m/>
    <m/>
    <s v="Bogotá"/>
    <x v="1"/>
    <m/>
    <m/>
    <n v="13221061"/>
    <m/>
    <m/>
    <m/>
    <n v="13221061"/>
    <n v="0.0005412569759491041"/>
    <m/>
    <n v="13221061"/>
  </r>
  <r>
    <s v="ACREEDORES CLASE A - LABORAL"/>
    <s v="QUINTERO ROMERO EDITH MARISOL"/>
    <n v="52837227"/>
    <m/>
    <m/>
    <m/>
    <s v="Bogotá"/>
    <x v="1"/>
    <m/>
    <m/>
    <n v="15911266"/>
    <m/>
    <m/>
    <m/>
    <n v="15911266"/>
    <n v="0.0006513912702378272"/>
    <m/>
    <n v="15911266"/>
  </r>
  <r>
    <s v="ACREEDORES CLASE A - LABORAL"/>
    <s v="MONSALVE PIZA JOSE AGUSTIN"/>
    <n v="79325876"/>
    <m/>
    <m/>
    <m/>
    <s v="Bogotá"/>
    <x v="1"/>
    <m/>
    <m/>
    <n v="14100858"/>
    <m/>
    <m/>
    <m/>
    <n v="14100858"/>
    <n v="0.0005772749826483466"/>
    <m/>
    <n v="14100858"/>
  </r>
  <r>
    <s v="ACREEDORES CLASE A - LABORAL"/>
    <s v="BARBOSA MAHECHA JUAN CARLOS"/>
    <n v="11231710"/>
    <m/>
    <m/>
    <m/>
    <s v="Bogotá"/>
    <x v="1"/>
    <m/>
    <m/>
    <n v="9131593"/>
    <m/>
    <m/>
    <m/>
    <n v="9131593"/>
    <n v="0.00037383825797173217"/>
    <m/>
    <n v="9131593"/>
  </r>
  <r>
    <s v="ACREEDORES CLASE A - LABORAL"/>
    <s v="MARIN ROZO CAROLINA"/>
    <n v="52544303"/>
    <m/>
    <m/>
    <m/>
    <s v="Bogotá"/>
    <x v="1"/>
    <m/>
    <m/>
    <n v="17596239"/>
    <m/>
    <m/>
    <m/>
    <n v="17596239"/>
    <n v="0.0007203723747449383"/>
    <m/>
    <n v="17596239"/>
  </r>
  <r>
    <s v="ACREEDORES CLASE A - LABORAL"/>
    <s v="JIMENEZ VASQUEZ DIEGO HORACIO"/>
    <n v="79460241"/>
    <m/>
    <m/>
    <m/>
    <s v="Bogotá"/>
    <x v="1"/>
    <m/>
    <m/>
    <n v="20267562"/>
    <m/>
    <m/>
    <m/>
    <n v="20267562"/>
    <n v="0.0008297336588932595"/>
    <m/>
    <n v="20267562"/>
  </r>
  <r>
    <s v="ACREEDORES CLASE A - LABORAL"/>
    <s v="PEÑUELA GARZON EDWARD FRANCISC"/>
    <n v="79330350"/>
    <m/>
    <m/>
    <m/>
    <s v="Bogotá"/>
    <x v="1"/>
    <m/>
    <m/>
    <n v="33525383"/>
    <m/>
    <m/>
    <m/>
    <n v="33525383"/>
    <n v="0.00137249555237023"/>
    <m/>
    <n v="33525383"/>
  </r>
  <r>
    <s v="ACREEDORES CLASE A - LABORAL"/>
    <s v="PALACIOS TELLO JUAN PABLO"/>
    <n v="79778230"/>
    <m/>
    <m/>
    <m/>
    <s v="Bogotá"/>
    <x v="1"/>
    <m/>
    <m/>
    <n v="57252904"/>
    <m/>
    <m/>
    <m/>
    <n v="57252904"/>
    <n v="0.0023438764622101334"/>
    <m/>
    <n v="57252904"/>
  </r>
  <r>
    <s v="ACREEDORES CLASE A - LABORAL"/>
    <s v="TELLO ACUNA ANDRES"/>
    <n v="79231175"/>
    <m/>
    <m/>
    <m/>
    <s v="Bogotá"/>
    <x v="1"/>
    <m/>
    <m/>
    <n v="314180686"/>
    <m/>
    <m/>
    <m/>
    <n v="314180686"/>
    <n v="0.012862242145768409"/>
    <m/>
    <n v="314180686"/>
  </r>
  <r>
    <s v="ACREEDORES CLASE A - LABORAL"/>
    <s v="ABELLA PEDRO "/>
    <n v="79309347"/>
    <m/>
    <m/>
    <m/>
    <s v="Bogotá"/>
    <x v="1"/>
    <s v="Liquidaciones"/>
    <m/>
    <n v="4535911"/>
    <m/>
    <m/>
    <m/>
    <n v="4535911"/>
    <n v="0.00018569564659252964"/>
    <m/>
    <n v="4535911"/>
  </r>
  <r>
    <s v="ACREEDORES CLASE A - LABORAL"/>
    <s v="ARENAS ZAPATA JOSE GABRIEL"/>
    <n v="71650704"/>
    <m/>
    <m/>
    <m/>
    <s v="Bogotá"/>
    <x v="1"/>
    <s v="Liquidaciones"/>
    <m/>
    <n v="1476744"/>
    <m/>
    <m/>
    <m/>
    <n v="1476744"/>
    <n v="6.045641811129861E-05"/>
    <m/>
    <n v="1476744"/>
  </r>
  <r>
    <s v="ACREEDORES CLASE A - LABORAL"/>
    <s v="AREVALO RAMOS ANA LUCIA"/>
    <n v="51997094"/>
    <m/>
    <m/>
    <m/>
    <s v="Bogotá"/>
    <x v="1"/>
    <s v="Liquidaciones"/>
    <m/>
    <n v="3657042"/>
    <m/>
    <m/>
    <m/>
    <n v="3657042"/>
    <n v="0.00014971563128245635"/>
    <m/>
    <n v="3657042"/>
  </r>
  <r>
    <s v="ACREEDORES CLASE A - LABORAL"/>
    <s v="BARBOSA JUAN CARLOS"/>
    <n v="11231710"/>
    <m/>
    <m/>
    <m/>
    <s v="Bogotá"/>
    <x v="1"/>
    <s v="Liquidaciones"/>
    <m/>
    <n v="-25359"/>
    <m/>
    <m/>
    <m/>
    <n v="-25359"/>
    <n v="-1.0381720236441939E-06"/>
    <m/>
    <n v="-25359"/>
  </r>
  <r>
    <s v="ACREEDORES CLASE A - LABORAL"/>
    <s v="BENAVIDES DIEGO "/>
    <n v="1075273200"/>
    <m/>
    <m/>
    <m/>
    <s v="Bogotá"/>
    <x v="1"/>
    <s v="Liquidaciones"/>
    <m/>
    <n v="3663082"/>
    <m/>
    <m/>
    <m/>
    <n v="3663082"/>
    <n v="0.00014996290282403175"/>
    <m/>
    <n v="3663082"/>
  </r>
  <r>
    <s v="ACREEDORES CLASE A - LABORAL"/>
    <s v="CARO JOSE DE JESUS "/>
    <n v="1085230961"/>
    <m/>
    <m/>
    <m/>
    <s v="Bogotá"/>
    <x v="1"/>
    <s v="Liquidaciones"/>
    <m/>
    <n v="966772"/>
    <m/>
    <m/>
    <m/>
    <n v="966772"/>
    <n v="3.957867595893153E-05"/>
    <m/>
    <n v="966772"/>
  </r>
  <r>
    <s v="ACREEDORES CLASE A - LABORAL"/>
    <s v="CHAVARRIA ZAPATA JAIR"/>
    <n v="71262052"/>
    <m/>
    <m/>
    <m/>
    <s v="Bogotá"/>
    <x v="1"/>
    <s v="Liquidaciones"/>
    <m/>
    <n v="2720865"/>
    <m/>
    <m/>
    <m/>
    <n v="2720865"/>
    <n v="0.00011138948393519697"/>
    <m/>
    <n v="2720865"/>
  </r>
  <r>
    <s v="ACREEDORES CLASE A - LABORAL"/>
    <s v="CORTES YENNI"/>
    <n v="20644857"/>
    <m/>
    <m/>
    <m/>
    <s v="Bogotá"/>
    <x v="1"/>
    <s v="Liquidaciones"/>
    <m/>
    <n v="13200000"/>
    <m/>
    <m/>
    <m/>
    <n v="13200000"/>
    <n v="0.0005403947597343491"/>
    <m/>
    <n v="13200000"/>
  </r>
  <r>
    <s v="ACREEDORES CLASE A - LABORAL"/>
    <s v="ESPITIA SEBASTIAN"/>
    <n v="1015476577"/>
    <m/>
    <m/>
    <m/>
    <s v="Bogotá"/>
    <x v="1"/>
    <s v="Liquidaciones"/>
    <m/>
    <n v="1829864"/>
    <m/>
    <m/>
    <m/>
    <n v="1829864"/>
    <n v="7.491279671413145E-05"/>
    <m/>
    <n v="1829864"/>
  </r>
  <r>
    <s v="ACREEDORES CLASE A - LABORAL"/>
    <s v="GLORIA ROA"/>
    <n v="51855455"/>
    <m/>
    <m/>
    <m/>
    <s v="Bogotá"/>
    <x v="1"/>
    <s v="Liquidaciones"/>
    <m/>
    <n v="1834827"/>
    <m/>
    <m/>
    <m/>
    <n v="1834827"/>
    <n v="7.511597695599217E-05"/>
    <m/>
    <n v="1834827"/>
  </r>
  <r>
    <s v="ACREEDORES CLASE A - LABORAL"/>
    <s v="LOPEZ LUIS FERNANDO"/>
    <s v="1.055.333.685"/>
    <m/>
    <m/>
    <m/>
    <s v="Bogotá"/>
    <x v="1"/>
    <s v="Liquidaciones"/>
    <m/>
    <n v="1956270"/>
    <m/>
    <m/>
    <m/>
    <n v="1956270"/>
    <n v="8.008773156253903E-05"/>
    <m/>
    <n v="1956270"/>
  </r>
  <r>
    <s v="ACREEDORES CLASE A - LABORAL"/>
    <s v="LOZANO DANIEL"/>
    <n v="80050114"/>
    <m/>
    <m/>
    <m/>
    <s v="Bogotá"/>
    <x v="1"/>
    <s v="Liquidaciones"/>
    <m/>
    <n v="2089895"/>
    <m/>
    <m/>
    <m/>
    <n v="2089895"/>
    <n v="8.555820502992558E-05"/>
    <m/>
    <n v="2089895"/>
  </r>
  <r>
    <s v="ACREEDORES CLASE A - LABORAL"/>
    <s v="MORALES BUITRAGO CRISTIAN ALEX"/>
    <n v="86085227"/>
    <m/>
    <m/>
    <m/>
    <s v="Bogotá"/>
    <x v="1"/>
    <s v="Liquidaciones"/>
    <m/>
    <n v="4425704"/>
    <m/>
    <m/>
    <m/>
    <n v="4425704"/>
    <n v="0.0001811838825557082"/>
    <m/>
    <n v="4425704"/>
  </r>
  <r>
    <s v="ACREEDORES CLASE A - LABORAL"/>
    <s v="MORENO DIANA "/>
    <n v="1026273475"/>
    <m/>
    <m/>
    <m/>
    <s v="Bogotá"/>
    <x v="1"/>
    <s v="Liquidaciones"/>
    <m/>
    <n v="264133"/>
    <m/>
    <m/>
    <m/>
    <n v="264133"/>
    <n v="1.0813340081281276E-05"/>
    <m/>
    <n v="264133"/>
  </r>
  <r>
    <s v="ACREEDORES CLASE A - LABORAL"/>
    <s v="OSMAN SANCHEZ"/>
    <n v="73431298"/>
    <m/>
    <m/>
    <m/>
    <s v="Bogotá"/>
    <x v="1"/>
    <s v="Liquidaciones"/>
    <m/>
    <n v="190862"/>
    <m/>
    <m/>
    <m/>
    <n v="190862"/>
    <n v="7.813698835789194E-06"/>
    <m/>
    <n v="190862"/>
  </r>
  <r>
    <s v="ACREEDORES CLASE A - LABORAL"/>
    <s v="RODRIGUEZ ROSALBA"/>
    <n v="42030240"/>
    <m/>
    <m/>
    <m/>
    <s v="Bogotá"/>
    <x v="1"/>
    <s v="Liquidaciones"/>
    <m/>
    <n v="7680679"/>
    <m/>
    <m/>
    <m/>
    <n v="7680679"/>
    <n v="0.000314439294151641"/>
    <m/>
    <n v="7680679"/>
  </r>
  <r>
    <s v="ACREEDORES CLASE A - LABORAL"/>
    <s v="SALAS WILLIAM"/>
    <n v="1004320123"/>
    <m/>
    <m/>
    <m/>
    <s v="Bogotá"/>
    <x v="1"/>
    <s v="Liquidaciones"/>
    <m/>
    <n v="2155931"/>
    <m/>
    <m/>
    <m/>
    <n v="2155931"/>
    <n v="8.826165263248751E-05"/>
    <m/>
    <n v="2155931"/>
  </r>
  <r>
    <s v="ACREEDORES CLASE A - LABORAL"/>
    <s v="TELLO ACUNA ANDRES (LIQ. SALARIO INTEGRAL)"/>
    <n v="79231175"/>
    <m/>
    <m/>
    <m/>
    <s v="Bogotá"/>
    <x v="1"/>
    <s v="Liquidaciones"/>
    <m/>
    <n v="23907975"/>
    <m/>
    <m/>
    <m/>
    <n v="23907975"/>
    <n v="0.0009787685155954414"/>
    <m/>
    <n v="23907975"/>
  </r>
  <r>
    <s v="ACREEDORES CLASE A - LABORAL"/>
    <s v="VELASQUEZ PATRICIA"/>
    <n v="52157004"/>
    <m/>
    <m/>
    <m/>
    <s v="Bogotá"/>
    <x v="1"/>
    <s v="Liquidaciones"/>
    <m/>
    <n v="1554556"/>
    <m/>
    <m/>
    <m/>
    <n v="1554556"/>
    <n v="6.36419633419387E-05"/>
    <m/>
    <n v="1554556"/>
  </r>
  <r>
    <s v="ACREEDORES CLASE A - LABORAL"/>
    <s v="VERA DIANA CAROLINA"/>
    <n v="52932871"/>
    <m/>
    <m/>
    <m/>
    <s v="Bogotá"/>
    <x v="1"/>
    <s v="Liquidaciones"/>
    <m/>
    <n v="3938019"/>
    <m/>
    <m/>
    <m/>
    <n v="3938019"/>
    <n v="0.00016121854782835622"/>
    <m/>
    <n v="3938019"/>
  </r>
  <r>
    <s v="ACREEDORES CLASE A - IMPUESTOS"/>
    <s v="DIAN"/>
    <m/>
    <m/>
    <m/>
    <m/>
    <s v="Bogotá"/>
    <x v="2"/>
    <s v="RETEFUENTE MARZO 2019"/>
    <m/>
    <n v="26285000"/>
    <m/>
    <m/>
    <m/>
    <n v="26285000"/>
    <n v="0.0010760815348194975"/>
    <m/>
    <n v="26285000"/>
  </r>
  <r>
    <s v="ACREEDORES CLASE A - IMPUESTOS"/>
    <s v="DIAN"/>
    <m/>
    <m/>
    <m/>
    <m/>
    <s v="Bogotá"/>
    <x v="2"/>
    <s v="RETEFUENTE ABRIL 2019"/>
    <m/>
    <n v="19435000"/>
    <m/>
    <m/>
    <m/>
    <n v="19435000"/>
    <n v="0.00079564940571493"/>
    <m/>
    <n v="19435000"/>
  </r>
  <r>
    <s v="ACREEDORES CLASE A - IMPUESTOS"/>
    <s v="DIAN"/>
    <m/>
    <m/>
    <m/>
    <m/>
    <s v="Bogotá"/>
    <x v="2"/>
    <s v="RETEFUENTE MAYO 2019"/>
    <m/>
    <n v="21153000"/>
    <m/>
    <m/>
    <m/>
    <n v="21153000"/>
    <n v="0.0008659826024742946"/>
    <m/>
    <n v="21153000"/>
  </r>
  <r>
    <s v="ACREEDORES CLASE A - IMPUESTOS"/>
    <s v="DIAN"/>
    <m/>
    <m/>
    <m/>
    <m/>
    <s v="Bogotá"/>
    <x v="2"/>
    <s v="RETEFUENTE JULIO 2019"/>
    <m/>
    <n v="26217000"/>
    <m/>
    <m/>
    <m/>
    <n v="26217000"/>
    <n v="0.0010732976830269267"/>
    <m/>
    <n v="26217000"/>
  </r>
  <r>
    <s v="ACREEDORES CLASE A - IMPUESTOS"/>
    <s v="DIAN"/>
    <m/>
    <m/>
    <m/>
    <m/>
    <s v="Bogotá"/>
    <x v="2"/>
    <s v="RETEFUENTE AGOSTO 2019"/>
    <m/>
    <n v="20938000"/>
    <m/>
    <m/>
    <m/>
    <n v="20938000"/>
    <n v="0.0008571807181301365"/>
    <m/>
    <n v="20938000"/>
  </r>
  <r>
    <s v="ACREEDORES CLASE A - IMPUESTOS"/>
    <s v="DIAN"/>
    <m/>
    <m/>
    <m/>
    <m/>
    <s v="Bogotá"/>
    <x v="2"/>
    <s v="RETEFUENTE OCTUBRE 2019"/>
    <m/>
    <n v="15365000"/>
    <m/>
    <m/>
    <m/>
    <n v="15365000"/>
    <n v="0.0006290276881301723"/>
    <m/>
    <n v="15365000"/>
  </r>
  <r>
    <s v="ACREEDORES CLASE A - IMPUESTOS"/>
    <s v="DIAN"/>
    <m/>
    <m/>
    <m/>
    <m/>
    <s v="Bogotá"/>
    <x v="2"/>
    <s v="RETEFUENTE NOVIEMBRE 2019"/>
    <m/>
    <n v="14654000"/>
    <m/>
    <m/>
    <m/>
    <n v="14654000"/>
    <n v="0.0005999200612990267"/>
    <m/>
    <n v="14654000"/>
  </r>
  <r>
    <s v="ACREEDORES CLASE A - IMPUESTOS"/>
    <s v="DIAN"/>
    <m/>
    <m/>
    <m/>
    <m/>
    <s v="Bogotá"/>
    <x v="2"/>
    <s v="RETEFUENTE DICIEMBRE 2019"/>
    <m/>
    <n v="19974000"/>
    <m/>
    <m/>
    <m/>
    <n v="19974000"/>
    <n v="0.0008177155250707492"/>
    <m/>
    <n v="19974000"/>
  </r>
  <r>
    <s v="ACREEDORES CLASE A - IMPUESTOS"/>
    <s v="DIAN"/>
    <m/>
    <m/>
    <m/>
    <m/>
    <s v="Bogotá"/>
    <x v="2"/>
    <s v="RETEFUENTE ENERO 2020"/>
    <m/>
    <n v="11595000"/>
    <m/>
    <m/>
    <m/>
    <n v="11595000"/>
    <n v="0.00047468766963028623"/>
    <m/>
    <n v="11595000"/>
  </r>
  <r>
    <s v="ACREEDORES CLASE A - IMPUESTOS"/>
    <s v="DIAN"/>
    <m/>
    <m/>
    <m/>
    <m/>
    <s v="Bogotá"/>
    <x v="2"/>
    <s v="RETEFUENTE FEBRERO 2020"/>
    <m/>
    <n v="10239000"/>
    <m/>
    <m/>
    <m/>
    <n v="10239000"/>
    <n v="0.00041917438976666677"/>
    <m/>
    <n v="10239000"/>
  </r>
  <r>
    <s v="ACREEDORES CLASE A - IMPUESTOS"/>
    <s v="DIAN"/>
    <m/>
    <m/>
    <m/>
    <m/>
    <s v="Bogotá"/>
    <x v="2"/>
    <s v="RETEFUENTE MARZO 2020"/>
    <m/>
    <n v="9220000"/>
    <m/>
    <m/>
    <m/>
    <n v="9220000"/>
    <n v="0.00037745755187505297"/>
    <m/>
    <n v="9220000"/>
  </r>
  <r>
    <s v="ACREEDORES CLASE A - IMPUESTOS"/>
    <s v="DIAN"/>
    <m/>
    <m/>
    <m/>
    <m/>
    <s v="Bogotá"/>
    <x v="2"/>
    <s v="RETEFUENTE ABRIL 2020"/>
    <m/>
    <n v="6546000"/>
    <m/>
    <m/>
    <m/>
    <n v="6546000"/>
    <n v="0.0002679866740318977"/>
    <m/>
    <n v="6546000"/>
  </r>
  <r>
    <s v="ACREEDORES CLASE A - IMPUESTOS"/>
    <s v="DIAN"/>
    <m/>
    <m/>
    <m/>
    <m/>
    <s v="Bogotá"/>
    <x v="2"/>
    <s v="RETEFUENTE MAYO 2020"/>
    <m/>
    <n v="7621000"/>
    <m/>
    <m/>
    <m/>
    <n v="7621000"/>
    <n v="0.0003119960957526875"/>
    <m/>
    <n v="7621000"/>
  </r>
  <r>
    <s v="ACREEDORES CLASE A - IMPUESTOS"/>
    <s v="DIAN"/>
    <m/>
    <m/>
    <m/>
    <m/>
    <s v="Bogotá"/>
    <x v="2"/>
    <s v="RETEFUENTE JUNIO 2020"/>
    <m/>
    <n v="7585000"/>
    <m/>
    <m/>
    <m/>
    <n v="7585000"/>
    <n v="0.0003105222918625029"/>
    <m/>
    <n v="7585000"/>
  </r>
  <r>
    <s v="ACREEDORES CLASE A - IMPUESTOS"/>
    <s v="DIAN"/>
    <m/>
    <m/>
    <m/>
    <m/>
    <s v="Bogotá"/>
    <x v="2"/>
    <s v="RETEFUENTE JULIO 2020"/>
    <m/>
    <n v="8351000"/>
    <m/>
    <m/>
    <m/>
    <n v="8351000"/>
    <n v="0.000341881563525875"/>
    <m/>
    <n v="8351000"/>
  </r>
  <r>
    <s v="ACREEDORES CLASE A - IMPUESTOS"/>
    <s v="DIAN"/>
    <m/>
    <m/>
    <m/>
    <m/>
    <s v="Bogotá"/>
    <x v="2"/>
    <s v="RETEFUENTE AGOSTO 2020"/>
    <m/>
    <n v="6845000"/>
    <m/>
    <m/>
    <m/>
    <n v="6845000"/>
    <n v="0.0002802274341198197"/>
    <m/>
    <n v="6845000"/>
  </r>
  <r>
    <s v="ACREEDORES CLASE A - IMPUESTOS"/>
    <s v="DIAN"/>
    <m/>
    <m/>
    <m/>
    <m/>
    <s v="Bogotá"/>
    <x v="2"/>
    <s v="RETEFUENTE SEPTIEMBRE 2020"/>
    <m/>
    <n v="8363000"/>
    <m/>
    <m/>
    <m/>
    <n v="8363000"/>
    <n v="0.0003423728314892699"/>
    <m/>
    <n v="8363000"/>
  </r>
  <r>
    <s v="ACREEDORES CLASE A - IMPUESTOS"/>
    <s v="DIAN"/>
    <m/>
    <m/>
    <m/>
    <m/>
    <s v="Bogotá"/>
    <x v="2"/>
    <s v="RETEFUENTE OCTUBRE 2020"/>
    <m/>
    <n v="9507000"/>
    <m/>
    <m/>
    <m/>
    <n v="9507000"/>
    <n v="0.0003892070439995801"/>
    <m/>
    <n v="9507000"/>
  </r>
  <r>
    <s v="ACREEDORES CLASE A - IMPUESTOS"/>
    <s v="DIAN"/>
    <m/>
    <m/>
    <m/>
    <m/>
    <s v="Bogotá"/>
    <x v="2"/>
    <s v="RETEFUENTE NOVIEMBRE 2020"/>
    <m/>
    <n v="5585000"/>
    <m/>
    <m/>
    <m/>
    <n v="5585000"/>
    <n v="0.0002286442979633591"/>
    <m/>
    <n v="5585000"/>
  </r>
  <r>
    <s v="ACREEDORES CLASE A - IMPUESTOS"/>
    <s v="DIAN"/>
    <m/>
    <m/>
    <m/>
    <m/>
    <s v="Bogotá"/>
    <x v="3"/>
    <s v="IMPUESTO A LAS VENTAS 2016-4"/>
    <m/>
    <n v="79207000"/>
    <m/>
    <m/>
    <m/>
    <n v="79207000"/>
    <n v="0.003242655131384742"/>
    <m/>
    <n v="79207000"/>
  </r>
  <r>
    <s v="ACREEDORES CLASE A - IMPUESTOS"/>
    <s v="DIAN"/>
    <m/>
    <m/>
    <m/>
    <m/>
    <s v="Bogotá"/>
    <x v="3"/>
    <s v="IMPUESTO A LAS VENTAS 2018-5"/>
    <m/>
    <n v="34390000"/>
    <m/>
    <m/>
    <m/>
    <n v="34390000"/>
    <n v="0.0014078921050957778"/>
    <m/>
    <n v="34390000"/>
  </r>
  <r>
    <s v="ACREEDORES CLASE A - IMPUESTOS"/>
    <s v="DIAN"/>
    <m/>
    <m/>
    <m/>
    <m/>
    <s v="Bogotá"/>
    <x v="3"/>
    <s v="IMPUESTO A LAS VENTAS 2018-6"/>
    <m/>
    <n v="56713000"/>
    <m/>
    <m/>
    <m/>
    <n v="56713000"/>
    <n v="0.0023217733340010717"/>
    <m/>
    <n v="56713000"/>
  </r>
  <r>
    <s v="ACREEDORES CLASE A - IMPUESTOS"/>
    <s v="DIAN"/>
    <m/>
    <m/>
    <m/>
    <m/>
    <s v="Bogotá"/>
    <x v="3"/>
    <s v="IMPUESTO A LAS VENTAS 2019-2"/>
    <m/>
    <n v="26755000"/>
    <m/>
    <m/>
    <m/>
    <n v="26755000"/>
    <n v="0.0010953228633857964"/>
    <m/>
    <n v="26755000"/>
  </r>
  <r>
    <s v="ACREEDORES CLASE A - IMPUESTOS"/>
    <s v="DIAN"/>
    <m/>
    <m/>
    <m/>
    <m/>
    <s v="Bogotá"/>
    <x v="3"/>
    <s v="IMPUESTO A LAS VENTAS 2019-3"/>
    <m/>
    <n v="62960000"/>
    <m/>
    <m/>
    <m/>
    <n v="62960000"/>
    <n v="0.002577519247945047"/>
    <m/>
    <n v="62960000"/>
  </r>
  <r>
    <s v="ACREEDORES CLASE A - IMPUESTOS"/>
    <s v="DIAN"/>
    <m/>
    <m/>
    <m/>
    <m/>
    <s v="Bogotá"/>
    <x v="3"/>
    <s v="IMPUESTO A LAS VENTAS 2019-4"/>
    <m/>
    <n v="25832000"/>
    <m/>
    <m/>
    <m/>
    <n v="25832000"/>
    <n v="0.0010575361692013415"/>
    <m/>
    <n v="25832000"/>
  </r>
  <r>
    <s v="ACREEDORES CLASE A - IMPUESTOS"/>
    <s v="DIAN"/>
    <m/>
    <m/>
    <m/>
    <m/>
    <s v="Bogotá"/>
    <x v="3"/>
    <s v="IMPUESTO A LAS VENTAS 2019-5"/>
    <m/>
    <n v="29666000"/>
    <m/>
    <m/>
    <m/>
    <n v="29666000"/>
    <n v="0.0012144962835060002"/>
    <m/>
    <n v="29666000"/>
  </r>
  <r>
    <s v="ACREEDORES CLASE A - IMPUESTOS"/>
    <s v="DIAN"/>
    <m/>
    <m/>
    <m/>
    <m/>
    <s v="Bogotá"/>
    <x v="3"/>
    <s v="IMPUESTO A LAS VENTAS 2019-6"/>
    <m/>
    <n v="24815000"/>
    <m/>
    <m/>
    <m/>
    <n v="24815000"/>
    <n v="0.0010159012093036268"/>
    <m/>
    <n v="24815000"/>
  </r>
  <r>
    <s v="ACREEDORES CLASE A - IMPUESTOS"/>
    <s v="DIAN"/>
    <m/>
    <m/>
    <m/>
    <m/>
    <s v="Bogotá"/>
    <x v="3"/>
    <s v="IMPUESTO A LAS VENTAS 2020-1"/>
    <m/>
    <n v="23862000"/>
    <m/>
    <m/>
    <m/>
    <n v="23862000"/>
    <n v="0.0009768863452106849"/>
    <m/>
    <n v="23862000"/>
  </r>
  <r>
    <s v="ACREEDORES CLASE A - IMPUESTOS"/>
    <s v="SHD"/>
    <m/>
    <m/>
    <m/>
    <m/>
    <s v="Bogotá"/>
    <x v="3"/>
    <s v="ICA 1B 2019"/>
    <m/>
    <n v="9056000"/>
    <m/>
    <m/>
    <m/>
    <n v="9056000"/>
    <n v="0.0003707435563753232"/>
    <m/>
    <n v="9056000"/>
  </r>
  <r>
    <s v="ACREEDORES CLASE A - IMPUESTOS"/>
    <s v="SHD"/>
    <m/>
    <m/>
    <m/>
    <m/>
    <s v="Bogotá"/>
    <x v="3"/>
    <s v="ICA 2B 2019"/>
    <m/>
    <n v="17238000"/>
    <m/>
    <m/>
    <m/>
    <n v="17238000"/>
    <n v="0.0007057064294167206"/>
    <m/>
    <n v="17238000"/>
  </r>
  <r>
    <s v="ACREEDORES CLASE A - IMPUESTOS"/>
    <s v="SHD"/>
    <m/>
    <m/>
    <m/>
    <m/>
    <s v="Bogotá"/>
    <x v="3"/>
    <s v="ICA 3B 2019"/>
    <m/>
    <n v="10968000"/>
    <m/>
    <m/>
    <m/>
    <n v="10968000"/>
    <n v="0.0004490189185429047"/>
    <m/>
    <n v="10968000"/>
  </r>
  <r>
    <s v="ACREEDORES CLASE A - IMPUESTOS"/>
    <s v="SHD"/>
    <m/>
    <m/>
    <m/>
    <m/>
    <s v="Bogotá"/>
    <x v="3"/>
    <s v="ICA 4B 2019"/>
    <m/>
    <n v="9785000"/>
    <m/>
    <m/>
    <m/>
    <n v="9785000"/>
    <n v="0.0004005880851515611"/>
    <m/>
    <n v="9785000"/>
  </r>
  <r>
    <s v="ACREEDORES CLASE A - IMPUESTOS"/>
    <s v="SHD"/>
    <m/>
    <m/>
    <m/>
    <m/>
    <s v="Bogotá"/>
    <x v="3"/>
    <s v="ICA 5B 2019"/>
    <m/>
    <n v="5460000"/>
    <m/>
    <m/>
    <m/>
    <n v="5460000"/>
    <n v="0.0002235269233446626"/>
    <m/>
    <n v="5460000"/>
  </r>
  <r>
    <s v="ACREEDORES CLASE A - IMPUESTOS"/>
    <s v="SHD"/>
    <m/>
    <m/>
    <m/>
    <m/>
    <s v="Bogotá"/>
    <x v="3"/>
    <s v="ICA 6B 2019"/>
    <m/>
    <n v="22789000"/>
    <m/>
    <m/>
    <m/>
    <n v="22789000"/>
    <n v="0.0009329588014837942"/>
    <m/>
    <n v="22789000"/>
  </r>
  <r>
    <s v="ACREEDORES CLASE A - IMPUESTOS"/>
    <s v="SHD"/>
    <m/>
    <m/>
    <m/>
    <m/>
    <s v="Bogotá"/>
    <x v="3"/>
    <s v="ICA 1B 2020"/>
    <m/>
    <n v="6100000"/>
    <m/>
    <m/>
    <m/>
    <n v="6100000"/>
    <n v="0.00024972788139238864"/>
    <m/>
    <n v="6100000"/>
  </r>
  <r>
    <s v="ACREEDORES CLASE A - IMPUESTOS"/>
    <s v="SHD"/>
    <m/>
    <m/>
    <m/>
    <m/>
    <s v="Bogotá"/>
    <x v="3"/>
    <s v="ICA 2B 2020"/>
    <m/>
    <n v="2458000"/>
    <m/>
    <m/>
    <m/>
    <n v="2458000"/>
    <n v="0.00010062805450204774"/>
    <m/>
    <n v="2458000"/>
  </r>
  <r>
    <s v="ACREEDORES CLASE A - IMPUESTOS"/>
    <s v="SHD"/>
    <m/>
    <m/>
    <m/>
    <m/>
    <s v="Bogotá"/>
    <x v="3"/>
    <s v="ICA 3B 2020"/>
    <m/>
    <n v="2604000"/>
    <m/>
    <m/>
    <m/>
    <n v="2604000"/>
    <n v="0.00010660514805668524"/>
    <m/>
    <n v="2604000"/>
  </r>
  <r>
    <s v="ACREEDORES CLASE A - IMPUESTOS"/>
    <s v="SHD"/>
    <m/>
    <m/>
    <m/>
    <m/>
    <s v="Bogotá"/>
    <x v="3"/>
    <s v="ICA 4B 2020"/>
    <m/>
    <n v="4864000"/>
    <m/>
    <m/>
    <m/>
    <n v="4864000"/>
    <n v="0.00019912728116271776"/>
    <m/>
    <n v="4864000"/>
  </r>
  <r>
    <s v="ACREEDORES CLASE A - IMPUESTOS"/>
    <s v="SHD"/>
    <m/>
    <m/>
    <m/>
    <m/>
    <s v="Bogotá"/>
    <x v="3"/>
    <s v="ICA 5B 2020"/>
    <m/>
    <n v="5170000"/>
    <m/>
    <m/>
    <m/>
    <n v="5170000"/>
    <n v="0.00021165461422928677"/>
    <m/>
    <n v="5170000"/>
  </r>
  <r>
    <s v="ACREEDORES CLASE B - HIPOTECARIOS"/>
    <s v="BBVA COLOMBIA S.A."/>
    <n v="860003020"/>
    <m/>
    <m/>
    <m/>
    <s v="Bogotá"/>
    <x v="4"/>
    <m/>
    <m/>
    <n v="4000000000"/>
    <m/>
    <m/>
    <m/>
    <n v="4000000000"/>
    <n v="0.16375598779828762"/>
    <m/>
    <n v="4000000000"/>
  </r>
  <r>
    <s v="ACREEDORES CLASE B - HIPOTECARIOS"/>
    <s v="BANCO GNB SUDAMERIS"/>
    <n v="860050750"/>
    <m/>
    <m/>
    <n v="11063758"/>
    <s v="Bogotá"/>
    <x v="4"/>
    <m/>
    <m/>
    <n v="1229932000"/>
    <m/>
    <m/>
    <m/>
    <n v="1229932000"/>
    <n v="0.050352182396180875"/>
    <m/>
    <n v="1229932000"/>
  </r>
  <r>
    <s v="ACREEDORES CLASE C - Estrategicos"/>
    <s v="BANCO DAVIVIENDA S.A."/>
    <n v="860034313"/>
    <m/>
    <m/>
    <n v="3200200846"/>
    <s v="Bogotá"/>
    <x v="5"/>
    <m/>
    <m/>
    <n v="391703000"/>
    <m/>
    <m/>
    <m/>
    <n v="391703000"/>
    <n v="0.016035927922138163"/>
    <m/>
    <n v="391703000"/>
  </r>
  <r>
    <s v="ACREEDORES CLASE B - HIPOTECARIOS"/>
    <s v="BANCO COLPATRIA S.A."/>
    <n v="890100180"/>
    <m/>
    <m/>
    <n v="201016554144"/>
    <s v="Bogotá"/>
    <x v="4"/>
    <m/>
    <m/>
    <n v="272283513"/>
    <m/>
    <m/>
    <m/>
    <n v="272283513"/>
    <n v="0.011147013908125723"/>
    <m/>
    <n v="272283513"/>
  </r>
  <r>
    <s v="ACREEDORES CLASE B - HIPOTECARIOS"/>
    <s v="BANCO COLPATRIA S.A."/>
    <n v="890100180"/>
    <m/>
    <m/>
    <m/>
    <s v="Bogotá"/>
    <x v="4"/>
    <m/>
    <m/>
    <n v="500000000"/>
    <m/>
    <m/>
    <m/>
    <n v="500000000"/>
    <n v="0.020469498474785953"/>
    <m/>
    <n v="500000000"/>
  </r>
  <r>
    <s v="ACREEDORES CLASE B - HIPOTECARIOS"/>
    <s v="BANCO DE OCCIDENTE S.A."/>
    <n v="890300279"/>
    <m/>
    <m/>
    <s v="180 106790"/>
    <s v="Bogotá"/>
    <x v="4"/>
    <m/>
    <m/>
    <n v="11564757"/>
    <m/>
    <m/>
    <m/>
    <n v="11564757"/>
    <n v="0.00047344955154554033"/>
    <m/>
    <n v="11564757"/>
  </r>
  <r>
    <s v="ACREEDORES CLASE B - HIPOTECARIOS"/>
    <s v="BANCO DE OCCIDENTE S.A."/>
    <n v="890300279"/>
    <m/>
    <m/>
    <s v="180 111761"/>
    <s v="Bogotá"/>
    <x v="4"/>
    <m/>
    <m/>
    <n v="18817485"/>
    <m/>
    <m/>
    <m/>
    <n v="18817485"/>
    <n v="0.0007703689610136152"/>
    <m/>
    <n v="18817485"/>
  </r>
  <r>
    <s v="ACREEDORES CLASE B - HIPOTECARIOS"/>
    <s v="BANCO DE OCCIDENTE S.A."/>
    <n v="890300279"/>
    <m/>
    <m/>
    <s v="180 111763"/>
    <s v="Bogotá"/>
    <x v="4"/>
    <m/>
    <m/>
    <n v="18546987"/>
    <m/>
    <m/>
    <m/>
    <n v="18546987"/>
    <n v="0.0007592950442167498"/>
    <m/>
    <n v="18546987"/>
  </r>
  <r>
    <s v="ACREEDORES CLASE B - HIPOTECARIOS"/>
    <s v="BANCO DE OCCIDENTE S.A."/>
    <n v="890300279"/>
    <m/>
    <m/>
    <s v="180 112233"/>
    <s v="Bogotá"/>
    <x v="4"/>
    <m/>
    <m/>
    <n v="34079821"/>
    <m/>
    <m/>
    <m/>
    <n v="34079821"/>
    <n v="0.0013951936879609565"/>
    <m/>
    <n v="34079821"/>
  </r>
  <r>
    <s v="ACREEDORES CLASE B - HIPOTECARIOS"/>
    <s v="BANCO DE OCCIDENTE S.A."/>
    <n v="890300279"/>
    <m/>
    <m/>
    <s v="180 112797"/>
    <s v="Bogotá"/>
    <x v="4"/>
    <m/>
    <m/>
    <n v="35408634"/>
    <m/>
    <m/>
    <m/>
    <n v="35408634"/>
    <n v="0.0014495939593145081"/>
    <m/>
    <n v="35408634"/>
  </r>
  <r>
    <s v="ACREEDORES CLASE B - HIPOTECARIOS"/>
    <s v="BANCO DE OCCIDENTE S.A."/>
    <n v="890300279"/>
    <m/>
    <m/>
    <s v="180 113165"/>
    <s v="Bogotá"/>
    <x v="4"/>
    <m/>
    <m/>
    <n v="33542368"/>
    <m/>
    <m/>
    <m/>
    <n v="33542368"/>
    <n v="0.0013731909012334182"/>
    <m/>
    <n v="33542368"/>
  </r>
  <r>
    <s v="ACREEDORES CLASE B - HIPOTECARIOS"/>
    <s v="BANCO DE OCCIDENTE S.A."/>
    <n v="890300279"/>
    <m/>
    <m/>
    <s v="180 113732"/>
    <s v="Bogotá"/>
    <x v="4"/>
    <m/>
    <m/>
    <n v="35152864"/>
    <m/>
    <m/>
    <m/>
    <n v="35152864"/>
    <n v="0.0014391229920647161"/>
    <m/>
    <n v="35152864"/>
  </r>
  <r>
    <s v="ACREEDORES CLASE B - HIPOTECARIOS"/>
    <s v="BANCO DE OCCIDENTE S.A."/>
    <n v="890300279"/>
    <m/>
    <m/>
    <s v="180 113758"/>
    <s v="Bogotá"/>
    <x v="4"/>
    <m/>
    <m/>
    <n v="10278716"/>
    <m/>
    <m/>
    <m/>
    <n v="10278716"/>
    <n v="0.00042080032296951597"/>
    <m/>
    <n v="10278716"/>
  </r>
  <r>
    <s v="ACREEDORES CLASE B - HIPOTECARIOS"/>
    <s v="BANCO DE OCCIDENTE S.A."/>
    <n v="890300279"/>
    <m/>
    <m/>
    <s v="180 115388"/>
    <s v="Bogotá"/>
    <x v="4"/>
    <m/>
    <m/>
    <n v="30139052"/>
    <m/>
    <m/>
    <m/>
    <n v="30139052"/>
    <n v="0.0012338625578909891"/>
    <m/>
    <n v="30139052"/>
  </r>
  <r>
    <s v="ACREEDORES CLASE B - HIPOTECARIOS"/>
    <s v="BANCO DE OCCIDENTE S.A."/>
    <n v="890300279"/>
    <m/>
    <m/>
    <s v="180 115389"/>
    <s v="Bogotá"/>
    <x v="4"/>
    <m/>
    <m/>
    <n v="12363092"/>
    <m/>
    <m/>
    <m/>
    <n v="12363092"/>
    <n v="0.0005061325856752768"/>
    <m/>
    <n v="12363092"/>
  </r>
  <r>
    <s v="ACREEDORES CLASE B - HIPOTECARIOS"/>
    <s v="BANCO DE OCCIDENTE S.A."/>
    <n v="890300279"/>
    <m/>
    <m/>
    <s v="180 115422"/>
    <s v="Bogotá"/>
    <x v="4"/>
    <m/>
    <m/>
    <n v="21735339"/>
    <m/>
    <m/>
    <m/>
    <n v="21735339"/>
    <n v="0.0008898229770189113"/>
    <m/>
    <n v="21735339"/>
  </r>
  <r>
    <s v="ACREEDORES CLASE B - HIPOTECARIOS"/>
    <s v="BANCO DE OCCIDENTE S.A."/>
    <n v="890300279"/>
    <m/>
    <m/>
    <s v="180 115782"/>
    <s v="Bogotá"/>
    <x v="4"/>
    <m/>
    <m/>
    <n v="53625881"/>
    <m/>
    <m/>
    <m/>
    <n v="53625881"/>
    <n v="0.002195389778677106"/>
    <m/>
    <n v="53625881"/>
  </r>
  <r>
    <s v="ACREEDORES CLASE B - HIPOTECARIOS"/>
    <s v="BANCO DE OCCIDENTE S.A."/>
    <n v="890300279"/>
    <m/>
    <m/>
    <s v="180 115807"/>
    <s v="Bogotá"/>
    <x v="4"/>
    <m/>
    <m/>
    <n v="35056678"/>
    <m/>
    <m/>
    <m/>
    <n v="35056678"/>
    <n v="0.0014351852337041245"/>
    <m/>
    <n v="35056678"/>
  </r>
  <r>
    <s v="ACREEDORES CLASE B - HIPOTECARIOS"/>
    <s v="BANCO DE OCCIDENTE S.A."/>
    <n v="890300279"/>
    <m/>
    <m/>
    <s v="180 115874"/>
    <s v="Bogotá"/>
    <x v="4"/>
    <m/>
    <m/>
    <n v="52213957"/>
    <m/>
    <m/>
    <m/>
    <n v="52213957"/>
    <n v="0.0021375870263480785"/>
    <m/>
    <n v="52213957"/>
  </r>
  <r>
    <s v="ACREEDORES CLASE B - HIPOTECARIOS"/>
    <s v="BANCO DE OCCIDENTE S.A."/>
    <n v="890300279"/>
    <m/>
    <m/>
    <s v="180 116259"/>
    <s v="Bogotá"/>
    <x v="4"/>
    <m/>
    <m/>
    <n v="54999245"/>
    <m/>
    <m/>
    <m/>
    <n v="54999245"/>
    <n v="0.002251613923283758"/>
    <m/>
    <n v="54999245"/>
  </r>
  <r>
    <s v="ACREEDORES CLASE B - HIPOTECARIOS"/>
    <s v="BANCO DE OCCIDENTE S.A."/>
    <n v="890300279"/>
    <m/>
    <m/>
    <s v="180 116260"/>
    <s v="Bogotá"/>
    <x v="4"/>
    <m/>
    <m/>
    <n v="58513395"/>
    <m/>
    <m/>
    <m/>
    <n v="58513395"/>
    <n v="0.002395479699414096"/>
    <m/>
    <n v="58513395"/>
  </r>
  <r>
    <s v="ACREEDORES CLASE B - HIPOTECARIOS"/>
    <s v="BANCO DE OCCIDENTE S.A."/>
    <n v="890300279"/>
    <m/>
    <m/>
    <s v="180 116261"/>
    <s v="Bogotá"/>
    <x v="4"/>
    <m/>
    <m/>
    <n v="14825665"/>
    <m/>
    <m/>
    <m/>
    <n v="14825665"/>
    <n v="0.000606947854210375"/>
    <m/>
    <n v="14825665"/>
  </r>
  <r>
    <s v="ACREEDORES CLASE B - HIPOTECARIOS"/>
    <s v="BANCO DE OCCIDENTE S.A."/>
    <n v="890300279"/>
    <m/>
    <m/>
    <s v="180 122823"/>
    <s v="Bogotá"/>
    <x v="4"/>
    <m/>
    <m/>
    <n v="783641016"/>
    <m/>
    <m/>
    <m/>
    <n v="783641016"/>
    <n v="0.03208147716358343"/>
    <m/>
    <n v="783641016"/>
  </r>
  <r>
    <s v="ACREEDORES CLASE B - HIPOTECARIOS"/>
    <s v="BANCO DE OCCIDENTE S.A."/>
    <n v="890300279"/>
    <m/>
    <m/>
    <s v="180 129861"/>
    <s v="Bogotá"/>
    <x v="4"/>
    <m/>
    <m/>
    <n v="135607342"/>
    <m/>
    <m/>
    <m/>
    <n v="135607342"/>
    <n v="0.005551628560477554"/>
    <m/>
    <n v="135607342"/>
  </r>
  <r>
    <s v="ACREEDORES CLASE B - HIPOTECARIOS"/>
    <s v="BANCO DE OCCIDENTE S.A."/>
    <n v="890300279"/>
    <m/>
    <m/>
    <s v="180 130006"/>
    <s v="Bogotá"/>
    <x v="4"/>
    <m/>
    <m/>
    <n v="18127180"/>
    <m/>
    <m/>
    <m/>
    <n v="18127180"/>
    <n v="0.0007421085667243409"/>
    <m/>
    <n v="18127180"/>
  </r>
  <r>
    <s v="ACREEDORES CLASE B - HIPOTECARIOS"/>
    <s v="BANCO DE OCCIDENTE S.A."/>
    <n v="890300279"/>
    <m/>
    <m/>
    <s v="180 130007"/>
    <s v="Bogotá"/>
    <x v="4"/>
    <m/>
    <m/>
    <n v="24756419"/>
    <m/>
    <m/>
    <m/>
    <n v="24756419"/>
    <n v="0.001013502961923324"/>
    <m/>
    <n v="24756419"/>
  </r>
  <r>
    <s v="ACREEDORES CLASE B - HIPOTECARIOS"/>
    <s v="BANCO DE OCCIDENTE S.A."/>
    <n v="890300279"/>
    <m/>
    <m/>
    <s v="180 130595"/>
    <s v="Bogotá"/>
    <x v="4"/>
    <m/>
    <m/>
    <n v="151907786"/>
    <m/>
    <m/>
    <m/>
    <n v="151907786"/>
    <n v="0.006218952387670222"/>
    <m/>
    <n v="151907786"/>
  </r>
  <r>
    <s v="ACREEDORES CLASE C - Estrategicos"/>
    <s v="NEXSYS DE COLOMBIA S.A."/>
    <n v="800035776"/>
    <s v="PARQUE EMPRESARIAL TECNOLOGICO"/>
    <m/>
    <s v="B 28674"/>
    <s v="Bogotá"/>
    <x v="5"/>
    <m/>
    <m/>
    <n v="1708517140.92"/>
    <m/>
    <m/>
    <m/>
    <n v="1708517140.92"/>
    <n v="0.0699449780204152"/>
    <m/>
    <n v="1708517140.92"/>
  </r>
  <r>
    <s v="ACREEDORES CLASE C - Estrategicos"/>
    <s v="AGFA GEVAERT COLOMBIA LTDA"/>
    <n v="830041824"/>
    <s v="KR 68D No. 25 B - 86"/>
    <m/>
    <s v="AG99205214"/>
    <s v="Bogotá"/>
    <x v="5"/>
    <m/>
    <d v="2019-11-29T00:00:00.000"/>
    <n v="16273721"/>
    <m/>
    <m/>
    <m/>
    <n v="16273721"/>
    <n v="0.0006662298143771842"/>
    <m/>
    <n v="16273721"/>
  </r>
  <r>
    <s v="ACREEDORES CLASE C - Estrategicos"/>
    <s v="AGFA GEVAERT COLOMBIA LTDA"/>
    <n v="830041824"/>
    <s v="KR 68D No. 25 B - 86"/>
    <m/>
    <s v="AG99202648"/>
    <s v="Bogotá"/>
    <x v="5"/>
    <m/>
    <d v="2019-04-30T00:00:00.000"/>
    <n v="16841079"/>
    <m/>
    <m/>
    <m/>
    <n v="16841079"/>
    <n v="0.0006894568818084995"/>
    <m/>
    <n v="16841079"/>
  </r>
  <r>
    <s v="ACREEDORES CLASE C - Estrategicos"/>
    <s v="AGFA GEVAERT COLOMBIA LTDA"/>
    <n v="830041824"/>
    <s v="KR 68D No. 25 B - 86"/>
    <m/>
    <s v="AG99204301"/>
    <s v="Bogotá"/>
    <x v="5"/>
    <m/>
    <d v="2019-09-24T00:00:00.000"/>
    <n v="949102"/>
    <m/>
    <m/>
    <m/>
    <n v="949102"/>
    <n v="3.885528388283259E-05"/>
    <m/>
    <n v="949102"/>
  </r>
  <r>
    <s v="ACREEDORES CLASE C - Estrategicos"/>
    <s v="AGFA GEVAERT COLOMBIA LTDA"/>
    <n v="830041824"/>
    <s v="KR 68D No. 25 B - 86"/>
    <m/>
    <s v="AG99204085"/>
    <s v="Bogotá"/>
    <x v="5"/>
    <m/>
    <d v="2019-09-27T00:00:00.000"/>
    <n v="902933"/>
    <m/>
    <m/>
    <m/>
    <n v="902933"/>
    <n v="3.696517133266781E-05"/>
    <m/>
    <n v="902933"/>
  </r>
  <r>
    <s v="ACREEDORES CLASE C - Estrategicos"/>
    <s v="AGFA GEVAERT COLOMBIA LTDA"/>
    <n v="830041824"/>
    <s v="KR 68D No. 25 B - 86"/>
    <m/>
    <s v="AG99203893"/>
    <s v="Bogotá"/>
    <x v="5"/>
    <m/>
    <d v="2019-08-23T00:00:00.000"/>
    <n v="30199973"/>
    <m/>
    <m/>
    <m/>
    <n v="30199973"/>
    <n v="0.001236356602524154"/>
    <m/>
    <n v="30199973"/>
  </r>
  <r>
    <s v="ACREEDORES CLASE C - Estrategicos"/>
    <s v="AGFA GEVAERT COLOMBIA LTDA"/>
    <n v="830041824"/>
    <s v="KR 68D No. 25 B - 86"/>
    <m/>
    <s v="AG99204049"/>
    <s v="Bogotá"/>
    <x v="5"/>
    <m/>
    <d v="2019-09-04T00:00:00.000"/>
    <n v="1112222"/>
    <m/>
    <m/>
    <m/>
    <n v="1112222"/>
    <n v="4.553325306524676E-05"/>
    <m/>
    <n v="1112222"/>
  </r>
  <r>
    <s v="ACREEDORES CLASE C - Estrategicos"/>
    <s v="AGFA GEVAERT COLOMBIA LTDA"/>
    <n v="830041824"/>
    <s v="KR 68D No. 25 B - 86"/>
    <m/>
    <s v="AG99204067"/>
    <s v="Bogotá"/>
    <x v="5"/>
    <m/>
    <d v="2019-09-05T00:00:00.000"/>
    <n v="215071"/>
    <m/>
    <m/>
    <m/>
    <n v="215071"/>
    <n v="8.804791012941379E-06"/>
    <m/>
    <n v="215071"/>
  </r>
  <r>
    <s v="ACREEDORES CLASE C - Estrategicos"/>
    <s v="AGFA GEVAERT COLOMBIA LTDA"/>
    <n v="830041824"/>
    <s v="KR 68D No. 25 B - 86"/>
    <m/>
    <s v="AG99204074"/>
    <s v="Bogotá"/>
    <x v="5"/>
    <m/>
    <d v="2019-09-05T00:00:00.000"/>
    <n v="27637011"/>
    <m/>
    <m/>
    <m/>
    <n v="27637011"/>
    <n v="0.0011314315090242852"/>
    <m/>
    <n v="27637011"/>
  </r>
  <r>
    <s v="ACREEDORES CLASE C - Estrategicos"/>
    <s v="AGFA GEVAERT COLOMBIA LTDA"/>
    <n v="830041824"/>
    <s v="KR 68D No. 25 B - 86"/>
    <m/>
    <s v="AG99204110"/>
    <s v="Bogotá"/>
    <x v="5"/>
    <m/>
    <d v="2019-09-06T00:00:00.000"/>
    <n v="683246"/>
    <m/>
    <m/>
    <m/>
    <n v="683246"/>
    <n v="2.7971405909807208E-05"/>
    <m/>
    <n v="683246"/>
  </r>
  <r>
    <s v="ACREEDORES CLASE C - Estrategicos"/>
    <s v="AGFA GEVAERT COLOMBIA LTDA"/>
    <n v="830041824"/>
    <s v="KR 68D No. 25 B - 86"/>
    <m/>
    <s v="AG99204595"/>
    <s v="Bogotá"/>
    <x v="5"/>
    <m/>
    <d v="2019-10-22T00:00:00.000"/>
    <n v="1149263"/>
    <m/>
    <m/>
    <m/>
    <n v="1149263"/>
    <n v="4.704967445125586E-05"/>
    <m/>
    <n v="1149263"/>
  </r>
  <r>
    <s v="ACREEDORES CLASE C - Estrategicos"/>
    <s v="AGFA GEVAERT COLOMBIA LTDA"/>
    <n v="830041824"/>
    <s v="KR 68D No. 25 B - 86"/>
    <m/>
    <s v="AG99204226"/>
    <s v="Bogotá"/>
    <x v="5"/>
    <m/>
    <d v="2019-09-18T00:00:00.000"/>
    <n v="683960"/>
    <m/>
    <m/>
    <m/>
    <n v="683960"/>
    <n v="2.80006363536292E-05"/>
    <m/>
    <n v="683960"/>
  </r>
  <r>
    <s v="ACREEDORES CLASE C - Estrategicos"/>
    <s v="AGFA GEVAERT COLOMBIA LTDA"/>
    <n v="830041824"/>
    <s v="KR 68D No. 25 B - 86"/>
    <m/>
    <s v="AG99204251"/>
    <s v="Bogotá"/>
    <x v="5"/>
    <m/>
    <d v="2019-09-20T00:00:00.000"/>
    <n v="28595217"/>
    <m/>
    <m/>
    <m/>
    <n v="28595217"/>
    <n v="0.0011706595015353468"/>
    <m/>
    <n v="28595217"/>
  </r>
  <r>
    <s v="ACREEDORES CLASE C - Estrategicos"/>
    <s v="AGFA GEVAERT COLOMBIA LTDA"/>
    <n v="830041824"/>
    <s v="KR 68D No. 25 B - 86"/>
    <m/>
    <s v="AG99204892"/>
    <s v="Bogotá"/>
    <x v="5"/>
    <m/>
    <d v="2019-11-12T00:00:00.000"/>
    <n v="1011532"/>
    <m/>
    <m/>
    <m/>
    <n v="1011532"/>
    <n v="4.141110546239437E-05"/>
    <m/>
    <n v="1011532"/>
  </r>
  <r>
    <s v="ACREEDORES CLASE C - Estrategicos"/>
    <s v="AGFA GEVAERT COLOMBIA LTDA"/>
    <n v="830041824"/>
    <s v="KR 68D No. 25 B - 86"/>
    <m/>
    <s v="AG99204739"/>
    <s v="Bogotá"/>
    <x v="5"/>
    <m/>
    <d v="2019-10-24T00:00:00.000"/>
    <n v="23794314"/>
    <m/>
    <m/>
    <m/>
    <n v="23794314"/>
    <n v="0.0009741153482631561"/>
    <m/>
    <n v="23794314"/>
  </r>
  <r>
    <s v="ACREEDORES CLASE C - Estrategicos"/>
    <s v="AGFA GEVAERT COLOMBIA LTDA"/>
    <n v="830041824"/>
    <s v="KR 68D No. 25 B - 86"/>
    <m/>
    <s v="AG99204833"/>
    <s v="Bogotá"/>
    <x v="5"/>
    <m/>
    <d v="2019-10-31T00:00:00.000"/>
    <n v="18604946"/>
    <m/>
    <m/>
    <m/>
    <n v="18604946"/>
    <n v="0.00076166782754095"/>
    <m/>
    <n v="18604946"/>
  </r>
  <r>
    <s v="ACREEDORES CLASE C - Estrategicos"/>
    <s v="AGFA GEVAERT COLOMBIA LTDA"/>
    <n v="830041824"/>
    <s v="KR 68D No. 25 B - 86"/>
    <m/>
    <s v="AG99201370"/>
    <s v="Bogotá"/>
    <x v="5"/>
    <m/>
    <d v="2018-12-27T00:00:00.000"/>
    <n v="17246367"/>
    <m/>
    <m/>
    <m/>
    <n v="17246367"/>
    <n v="0.0007060489660041976"/>
    <m/>
    <n v="17246367"/>
  </r>
  <r>
    <s v="ACREEDORES CLASE C - Estrategicos"/>
    <s v="AGFA GEVAERT COLOMBIA LTDA"/>
    <n v="830041824"/>
    <s v="KR 68D No. 25 B - 86"/>
    <m/>
    <s v="AG99205336"/>
    <s v="Bogotá"/>
    <x v="5"/>
    <m/>
    <d v="2019-12-09T00:00:00.000"/>
    <n v="658713"/>
    <m/>
    <m/>
    <m/>
    <n v="658713"/>
    <n v="2.6967049497643358E-05"/>
    <m/>
    <n v="658713"/>
  </r>
  <r>
    <s v="ACREEDORES CLASE C - Estrategicos"/>
    <s v="AGFA GEVAERT COLOMBIA LTDA"/>
    <n v="830041824"/>
    <s v="KR 68D No. 25 B - 86"/>
    <m/>
    <s v="AG99251354"/>
    <s v="Bogotá"/>
    <x v="5"/>
    <m/>
    <d v="2019-12-30T00:00:00.000"/>
    <n v="2690971"/>
    <m/>
    <m/>
    <m/>
    <n v="2690971"/>
    <n v="0.00011016565356038646"/>
    <m/>
    <n v="2690971"/>
  </r>
  <r>
    <s v="ACREEDORES CLASE C - Estrategicos"/>
    <s v="AGFA GEVAERT COLOMBIA LTDA"/>
    <n v="830041824"/>
    <s v="KR 68D No. 25 B - 86"/>
    <m/>
    <s v="AG99205528"/>
    <s v="Bogotá"/>
    <x v="5"/>
    <m/>
    <d v="2019-12-18T00:00:00.000"/>
    <n v="2814655"/>
    <m/>
    <m/>
    <m/>
    <n v="2814655"/>
    <n v="0.00011522915245909731"/>
    <m/>
    <n v="2814655"/>
  </r>
  <r>
    <s v="ACREEDORES CLASE C - Estrategicos"/>
    <s v="AGFA GEVAERT COLOMBIA LTDA"/>
    <n v="830041824"/>
    <s v="KR 68D No. 25 B - 86"/>
    <m/>
    <s v="AG99251340"/>
    <s v="Bogotá"/>
    <x v="5"/>
    <m/>
    <d v="2019-12-27T00:00:00.000"/>
    <n v="2741351"/>
    <m/>
    <m/>
    <m/>
    <n v="2741351"/>
    <n v="0.0001122281602267059"/>
    <m/>
    <n v="2741351"/>
  </r>
  <r>
    <s v="ACREEDORES CLASE C - Estrategicos"/>
    <s v="AGFA GEVAERT COLOMBIA LTDA"/>
    <n v="830041824"/>
    <s v="KR 68D No. 25 B - 86"/>
    <m/>
    <s v="AG99205164"/>
    <s v="Bogotá"/>
    <x v="5"/>
    <m/>
    <d v="2019-11-26T00:00:00.000"/>
    <n v="27154303"/>
    <m/>
    <m/>
    <m/>
    <n v="27154303"/>
    <n v="0.0011116699276847513"/>
    <m/>
    <n v="27154303"/>
  </r>
  <r>
    <s v="ACREEDORES CLASE C - Estrategicos"/>
    <s v="AGFA GEVAERT COLOMBIA LTDA"/>
    <n v="830041824"/>
    <s v="KR 68D No. 25 B - 86"/>
    <m/>
    <s v="AG99251457"/>
    <s v="Bogotá"/>
    <x v="5"/>
    <m/>
    <d v="2020-01-15T00:00:00.000"/>
    <n v="12775235"/>
    <m/>
    <m/>
    <m/>
    <n v="12775235"/>
    <n v="0.0005230053066950642"/>
    <m/>
    <n v="12775235"/>
  </r>
  <r>
    <s v="ACREEDORES CLASE C - Estrategicos"/>
    <s v="AGFA GEVAERT COLOMBIA LTDA"/>
    <n v="830041824"/>
    <s v="KR 68D No. 25 B - 86"/>
    <m/>
    <s v="AG99251413"/>
    <s v="Bogotá"/>
    <x v="5"/>
    <m/>
    <d v="2020-01-16T00:00:00.000"/>
    <n v="670326"/>
    <m/>
    <m/>
    <m/>
    <n v="670326"/>
    <n v="2.744247406921874E-05"/>
    <m/>
    <n v="670326"/>
  </r>
  <r>
    <s v="ACREEDORES CLASE C - Estrategicos"/>
    <s v="AGFA GEVAERT COLOMBIA LTDA"/>
    <n v="830041824"/>
    <s v="KR 68D No. 25 B - 86"/>
    <m/>
    <s v="AG99205453"/>
    <s v="Bogotá"/>
    <x v="5"/>
    <m/>
    <d v="2019-12-16T00:00:00.000"/>
    <n v="21410754"/>
    <m/>
    <m/>
    <m/>
    <n v="21410754"/>
    <n v="0.0008765347926940345"/>
    <m/>
    <n v="21410754"/>
  </r>
  <r>
    <s v="ACREEDORES CLASE C - Estrategicos"/>
    <s v="AGFA GEVAERT COLOMBIA LTDA"/>
    <n v="830041824"/>
    <s v="KR 68D No. 25 B - 86"/>
    <m/>
    <s v="AG99205500"/>
    <s v="Bogotá"/>
    <x v="5"/>
    <m/>
    <d v="2019-12-18T00:00:00.000"/>
    <n v="109174"/>
    <m/>
    <m/>
    <m/>
    <n v="109174"/>
    <n v="4.469474052972564E-06"/>
    <m/>
    <n v="109174"/>
  </r>
  <r>
    <s v="ACREEDORES CLASE C - Estrategicos"/>
    <s v="AGFA GEVAERT COLOMBIA LTDA"/>
    <n v="830041824"/>
    <s v="KR 68D No. 25 B - 86"/>
    <m/>
    <s v="AG99205499"/>
    <s v="Bogotá"/>
    <x v="5"/>
    <m/>
    <d v="2019-12-18T00:00:00.000"/>
    <n v="2468477"/>
    <m/>
    <m/>
    <m/>
    <n v="2468477"/>
    <n v="0.00010105697237308841"/>
    <m/>
    <n v="2468477"/>
  </r>
  <r>
    <s v="ACREEDORES CLASE C - Estrategicos"/>
    <s v="AGFA GEVAERT COLOMBIA LTDA"/>
    <n v="830041824"/>
    <s v="KR 68D No. 25 B - 86"/>
    <m/>
    <s v="AG99251345"/>
    <s v="Bogotá"/>
    <x v="5"/>
    <m/>
    <d v="2019-12-30T00:00:00.000"/>
    <n v="1836191"/>
    <m/>
    <m/>
    <m/>
    <n v="1836191"/>
    <n v="7.51718177478314E-05"/>
    <m/>
    <n v="1836191"/>
  </r>
  <r>
    <s v="ACREEDORES CLASE C - Estrategicos"/>
    <s v="AGFA GEVAERT COLOMBIA LTDA"/>
    <n v="830041824"/>
    <s v="KR 68D No. 25 B - 86"/>
    <m/>
    <s v="AG99251655"/>
    <s v="Bogotá"/>
    <x v="5"/>
    <m/>
    <d v="2020-02-05T00:00:00.000"/>
    <n v="10021190"/>
    <m/>
    <m/>
    <m/>
    <n v="10021190"/>
    <n v="0.00041025746684108047"/>
    <m/>
    <n v="10021190"/>
  </r>
  <r>
    <s v="ACREEDORES CLASE C - Estrategicos"/>
    <s v="AGFA GEVAERT COLOMBIA LTDA"/>
    <n v="830041824"/>
    <s v="KR 68D No. 25 B - 86"/>
    <m/>
    <s v="AG99251749"/>
    <s v="Bogotá"/>
    <x v="5"/>
    <m/>
    <d v="2020-02-10T00:00:00.000"/>
    <n v="5394399"/>
    <m/>
    <m/>
    <m/>
    <n v="5394399"/>
    <n v="0.00022084128420577374"/>
    <m/>
    <n v="5394399"/>
  </r>
  <r>
    <s v="ACREEDORES CLASE C - Estrategicos"/>
    <s v="AGFA GEVAERT COLOMBIA LTDA"/>
    <n v="830041824"/>
    <s v="KR 68D No. 25 B - 86"/>
    <m/>
    <s v="AG99251334"/>
    <s v="Bogotá"/>
    <x v="5"/>
    <m/>
    <d v="2019-12-27T00:00:00.000"/>
    <n v="460929071"/>
    <m/>
    <m/>
    <m/>
    <n v="460929071"/>
    <n v="0.018869973831638014"/>
    <m/>
    <n v="460929071"/>
  </r>
  <r>
    <s v="ACREEDORES CLASE C - Estrategicos"/>
    <s v="AGFA GEVAERT COLOMBIA LTDA"/>
    <n v="830041824"/>
    <s v="KR 68D No. 25 B - 86"/>
    <m/>
    <s v="AG9251330"/>
    <s v="Bogotá"/>
    <x v="5"/>
    <m/>
    <d v="2019-12-27T00:00:00.000"/>
    <n v="23545995"/>
    <m/>
    <m/>
    <m/>
    <n v="23545995"/>
    <n v="0.0009639494174796354"/>
    <m/>
    <n v="23545995"/>
  </r>
  <r>
    <s v="ACREEDORES CLASE C - Estrategicos"/>
    <s v="AGFA GEVAERT COLOMBIA LTDA"/>
    <n v="830041824"/>
    <s v="KR 68D No. 25 B - 86"/>
    <m/>
    <s v="AG99251338"/>
    <s v="Bogotá"/>
    <x v="5"/>
    <m/>
    <d v="2019-12-27T00:00:00.000"/>
    <n v="8745655"/>
    <m/>
    <m/>
    <m/>
    <n v="8745655"/>
    <n v="0.0003580383433670083"/>
    <m/>
    <n v="8745655"/>
  </r>
  <r>
    <s v="ACREEDORES CLASE C - Estrategicos"/>
    <s v="AGFA GEVAERT COLOMBIA LTDA"/>
    <n v="830041824"/>
    <s v="KR 68D No. 25 B - 86"/>
    <m/>
    <s v="AG99251830"/>
    <s v="Bogotá"/>
    <x v="5"/>
    <m/>
    <d v="2020-02-18T00:00:00.000"/>
    <n v="6699624"/>
    <m/>
    <m/>
    <m/>
    <n v="6699624"/>
    <n v="0.00027427588649927876"/>
    <m/>
    <n v="6699624"/>
  </r>
  <r>
    <s v="ACREEDORES CLASE C - Estrategicos"/>
    <s v="AGFA GEVAERT COLOMBIA LTDA"/>
    <n v="830041824"/>
    <s v="KR 68D No. 25 B - 86"/>
    <m/>
    <s v="AG99251710"/>
    <s v="Bogotá"/>
    <x v="5"/>
    <m/>
    <d v="2020-02-24T00:00:00.000"/>
    <n v="2506849"/>
    <m/>
    <m/>
    <m/>
    <n v="2506849"/>
    <n v="0.00010262788356403738"/>
    <m/>
    <n v="2506849"/>
  </r>
  <r>
    <s v="ACREEDORES CLASE C - Estrategicos"/>
    <s v="AGFA GEVAERT COLOMBIA LTDA"/>
    <n v="830041824"/>
    <s v="KR 68D No. 25 B - 86"/>
    <m/>
    <s v="AG99205297"/>
    <s v="Bogotá"/>
    <x v="5"/>
    <m/>
    <d v="2019-12-09T00:00:00.000"/>
    <n v="269654849"/>
    <m/>
    <m/>
    <m/>
    <n v="269654849"/>
    <n v="0.011039399040648273"/>
    <m/>
    <n v="269654849"/>
  </r>
  <r>
    <s v="ACREEDORES CLASE C - Estrategicos"/>
    <s v="AGFA GEVAERT COLOMBIA LTDA"/>
    <n v="830041824"/>
    <s v="KR 68D No. 25 B - 86"/>
    <m/>
    <s v="AG99251496"/>
    <s v="Bogotá"/>
    <x v="5"/>
    <m/>
    <d v="2020-01-21T00:00:00.000"/>
    <n v="1709076"/>
    <m/>
    <m/>
    <m/>
    <n v="1709076"/>
    <n v="6.996785715058655E-05"/>
    <m/>
    <n v="1709076"/>
  </r>
  <r>
    <s v="ACREEDORES CLASE C - Estrategicos"/>
    <s v="AGFA GEVAERT COLOMBIA LTDA"/>
    <n v="830041824"/>
    <s v="KR 68D No. 25 B - 86"/>
    <m/>
    <s v="AG99251507"/>
    <s v="Bogotá"/>
    <x v="5"/>
    <m/>
    <d v="2020-01-21T00:00:00.000"/>
    <n v="3325866"/>
    <m/>
    <m/>
    <m/>
    <n v="3325866"/>
    <n v="0.00013615761802868493"/>
    <m/>
    <n v="3325866"/>
  </r>
  <r>
    <s v="ACREEDORES CLASE C - Estrategicos"/>
    <s v="AGFA GEVAERT COLOMBIA LTDA"/>
    <n v="830041824"/>
    <s v="KR 68D No. 25 B - 86"/>
    <m/>
    <s v="AG99251506"/>
    <s v="Bogotá"/>
    <x v="5"/>
    <m/>
    <d v="2020-01-21T00:00:00.000"/>
    <n v="672743"/>
    <m/>
    <m/>
    <m/>
    <n v="672743"/>
    <n v="2.7541423624845854E-05"/>
    <m/>
    <n v="672743"/>
  </r>
  <r>
    <s v="ACREEDORES CLASE C - Estrategicos"/>
    <s v="AGFA GEVAERT COLOMBIA LTDA"/>
    <n v="830041824"/>
    <s v="KR 68D No. 25 B - 86"/>
    <m/>
    <s v="AG99251667"/>
    <s v="Bogotá"/>
    <x v="5"/>
    <m/>
    <d v="2020-02-05T00:00:00.000"/>
    <n v="1376271"/>
    <m/>
    <m/>
    <m/>
    <n v="1376271"/>
    <n v="5.634315427078428E-05"/>
    <m/>
    <n v="1376271"/>
  </r>
  <r>
    <s v="ACREEDORES CLASE C - Estrategicos"/>
    <s v="AGFA GEVAERT COLOMBIA LTDA"/>
    <n v="830041824"/>
    <s v="KR 68D No. 25 B - 86"/>
    <m/>
    <s v="AG99251936"/>
    <s v="Bogotá"/>
    <x v="5"/>
    <m/>
    <d v="2020-02-25T00:00:00.000"/>
    <n v="796792"/>
    <m/>
    <m/>
    <m/>
    <n v="796792"/>
    <n v="3.26198652574433E-05"/>
    <m/>
    <n v="796792"/>
  </r>
  <r>
    <s v="ACREEDORES CLASE C - Estrategicos"/>
    <s v="3M COLOMBIA S.A."/>
    <n v="860002693"/>
    <s v="AC 26 No. 75 - 93"/>
    <m/>
    <s v="G601"/>
    <s v="Bogotá"/>
    <x v="5"/>
    <m/>
    <d v="2018-11-19T00:00:00.000"/>
    <n v="2820658"/>
    <m/>
    <m/>
    <m/>
    <n v="2820658"/>
    <n v="0.0001154749092577856"/>
    <m/>
    <n v="2820658"/>
  </r>
  <r>
    <s v="ACREEDORES CLASE C - Estrategicos"/>
    <s v="3M COLOMBIA S.A."/>
    <n v="860002693"/>
    <s v="AC 26 No. 75 - 93"/>
    <m/>
    <s v="G602"/>
    <s v="Bogotá"/>
    <x v="5"/>
    <m/>
    <d v="2018-11-19T00:00:00.000"/>
    <n v="7856104"/>
    <m/>
    <m/>
    <m/>
    <n v="7856104"/>
    <n v="0.00032162101769151965"/>
    <m/>
    <n v="7856104"/>
  </r>
  <r>
    <s v="ACREEDORES CLASE C - Estrategicos"/>
    <s v="3M COLOMBIA S.A."/>
    <n v="860002693"/>
    <s v="AC 26 No. 75 - 93"/>
    <m/>
    <s v="G2255"/>
    <s v="Bogotá"/>
    <x v="5"/>
    <m/>
    <d v="2018-11-27T00:00:00.000"/>
    <n v="27502757"/>
    <m/>
    <m/>
    <m/>
    <n v="27502757"/>
    <n v="0.0011259352849278175"/>
    <m/>
    <n v="27502757"/>
  </r>
  <r>
    <s v="ACREEDORES CLASE C - Estrategicos"/>
    <s v="3M COLOMBIA S.A."/>
    <n v="860002693"/>
    <s v="AC 26 No. 75 - 93"/>
    <m/>
    <s v="G2254"/>
    <s v="Bogotá"/>
    <x v="5"/>
    <m/>
    <d v="2018-11-27T00:00:00.000"/>
    <n v="27040334"/>
    <m/>
    <m/>
    <m/>
    <n v="27040334"/>
    <n v="0.0011070041511414056"/>
    <m/>
    <n v="27040334"/>
  </r>
  <r>
    <s v="ACREEDORES CLASE C - Estrategicos"/>
    <s v="3M COLOMBIA S.A."/>
    <n v="860002693"/>
    <s v="AC 26 No. 75 - 93"/>
    <m/>
    <s v="G2256"/>
    <s v="Bogotá"/>
    <x v="5"/>
    <m/>
    <d v="2018-11-27T00:00:00.000"/>
    <n v="26734654"/>
    <m/>
    <m/>
    <m/>
    <n v="26734654"/>
    <n v="0.0010944899185538603"/>
    <m/>
    <n v="26734654"/>
  </r>
  <r>
    <s v="ACREEDORES CLASE C - Estrategicos"/>
    <s v="3M COLOMBIA S.A."/>
    <n v="860002693"/>
    <s v="AC 26 No. 75 - 93"/>
    <m/>
    <s v="G2250"/>
    <s v="Bogotá"/>
    <x v="5"/>
    <m/>
    <d v="2018-11-29T00:00:00.000"/>
    <n v="5198256"/>
    <m/>
    <m/>
    <m/>
    <n v="5198256"/>
    <n v="0.00021281138652709387"/>
    <m/>
    <n v="5198256"/>
  </r>
  <r>
    <s v="ACREEDORES CLASE C - Estrategicos"/>
    <s v="3M COLOMBIA S.A."/>
    <n v="860002693"/>
    <s v="AC 26 No. 75 - 93"/>
    <m/>
    <s v="G2252"/>
    <s v="Bogotá"/>
    <x v="5"/>
    <m/>
    <d v="2018-12-03T00:00:00.000"/>
    <n v="4574872"/>
    <m/>
    <m/>
    <m/>
    <n v="4574872"/>
    <n v="0.00018729067085268192"/>
    <m/>
    <n v="4574872"/>
  </r>
  <r>
    <s v="ACREEDORES CLASE C - Estrategicos"/>
    <s v="3M COLOMBIA S.A."/>
    <n v="860002693"/>
    <s v="AC 26 No. 75 - 93"/>
    <m/>
    <s v="G2728"/>
    <s v="Bogotá"/>
    <x v="5"/>
    <m/>
    <d v="2018-11-29T00:00:00.000"/>
    <n v="962088"/>
    <m/>
    <m/>
    <m/>
    <n v="962088"/>
    <n v="3.9386917697219735E-05"/>
    <m/>
    <n v="962088"/>
  </r>
  <r>
    <s v="ACREEDORES CLASE C - Estrategicos"/>
    <s v="3M COLOMBIA S.A."/>
    <n v="860002693"/>
    <s v="AC 26 No. 75 - 93"/>
    <m/>
    <s v="G4603"/>
    <s v="Bogotá"/>
    <x v="5"/>
    <m/>
    <d v="2018-12-06T00:00:00.000"/>
    <n v="6001932"/>
    <m/>
    <m/>
    <m/>
    <n v="6001932"/>
    <n v="0.000245713075839538"/>
    <m/>
    <n v="6001932"/>
  </r>
  <r>
    <s v="ACREEDORES CLASE C - Estrategicos"/>
    <s v="3M COLOMBIA S.A."/>
    <n v="860002693"/>
    <s v="AC 26 No. 75 - 93"/>
    <m/>
    <s v="G4460"/>
    <s v="Bogotá"/>
    <x v="5"/>
    <m/>
    <d v="2018-12-06T00:00:00.000"/>
    <n v="8099451"/>
    <m/>
    <m/>
    <m/>
    <n v="8099451"/>
    <n v="0.0003315833997822071"/>
    <m/>
    <n v="8099451"/>
  </r>
  <r>
    <s v="ACREEDORES CLASE C - Estrategicos"/>
    <s v="3M COLOMBIA S.A."/>
    <n v="860002693"/>
    <s v="AC 26 No. 75 - 93"/>
    <m/>
    <s v="G4574"/>
    <s v="Bogotá"/>
    <x v="5"/>
    <m/>
    <d v="2018-12-06T00:00:00.000"/>
    <n v="2064385"/>
    <m/>
    <m/>
    <m/>
    <n v="2064385"/>
    <n v="8.4513851217742E-05"/>
    <m/>
    <n v="2064385"/>
  </r>
  <r>
    <s v="ACREEDORES CLASE C - Estrategicos"/>
    <s v="3M COLOMBIA S.A."/>
    <n v="860002693"/>
    <s v="AC 26 No. 75 - 93"/>
    <m/>
    <s v="G4522"/>
    <s v="Bogotá"/>
    <x v="5"/>
    <m/>
    <d v="2018-12-06T00:00:00.000"/>
    <n v="722875"/>
    <m/>
    <m/>
    <m/>
    <n v="722875"/>
    <n v="2.9593777419921793E-05"/>
    <m/>
    <n v="722875"/>
  </r>
  <r>
    <s v="ACREEDORES CLASE C - Estrategicos"/>
    <s v="3M COLOMBIA S.A."/>
    <n v="860002693"/>
    <s v="AC 26 No. 75 - 93"/>
    <m/>
    <s v="G4494"/>
    <s v="Bogotá"/>
    <x v="5"/>
    <m/>
    <d v="2018-12-06T00:00:00.000"/>
    <n v="5864168"/>
    <m/>
    <m/>
    <m/>
    <n v="5864168"/>
    <n v="0.0002400731558637772"/>
    <m/>
    <n v="5864168"/>
  </r>
  <r>
    <s v="ACREEDORES CLASE C - Estrategicos"/>
    <s v="3M COLOMBIA S.A."/>
    <n v="860002693"/>
    <s v="AC 26 No. 75 - 93"/>
    <m/>
    <s v="G4410"/>
    <s v="Bogotá"/>
    <x v="5"/>
    <m/>
    <d v="2018-12-10T00:00:00.000"/>
    <n v="807338"/>
    <m/>
    <m/>
    <m/>
    <n v="807338"/>
    <n v="3.305160791927349E-05"/>
    <m/>
    <n v="807338"/>
  </r>
  <r>
    <s v="ACREEDORES CLASE C - Estrategicos"/>
    <s v="3M COLOMBIA S.A."/>
    <n v="860002693"/>
    <s v="AC 26 No. 75 - 93"/>
    <m/>
    <s v="G4496"/>
    <s v="Bogotá"/>
    <x v="5"/>
    <m/>
    <d v="2018-12-06T00:00:00.000"/>
    <n v="3798436"/>
    <m/>
    <m/>
    <m/>
    <n v="3798436"/>
    <n v="0.0001555041598171441"/>
    <m/>
    <n v="3798436"/>
  </r>
  <r>
    <s v="ACREEDORES CLASE C - Estrategicos"/>
    <s v="3M COLOMBIA S.A."/>
    <n v="860002693"/>
    <s v="AC 26 No. 75 - 93"/>
    <m/>
    <s v="G4408"/>
    <s v="Bogotá"/>
    <x v="5"/>
    <m/>
    <d v="2018-12-06T00:00:00.000"/>
    <n v="1076450"/>
    <m/>
    <m/>
    <m/>
    <n v="1076450"/>
    <n v="4.4068783266366675E-05"/>
    <m/>
    <n v="1076450"/>
  </r>
  <r>
    <s v="ACREEDORES CLASE C - Estrategicos"/>
    <s v="3M COLOMBIA S.A."/>
    <n v="860002693"/>
    <s v="AC 26 No. 75 - 93"/>
    <m/>
    <s v="G4412"/>
    <s v="Bogotá"/>
    <x v="5"/>
    <m/>
    <d v="2018-12-06T00:00:00.000"/>
    <n v="1501371"/>
    <m/>
    <m/>
    <m/>
    <n v="1501371"/>
    <n v="6.146462278917572E-05"/>
    <m/>
    <n v="1501371"/>
  </r>
  <r>
    <s v="ACREEDORES CLASE C - Estrategicos"/>
    <s v="3M COLOMBIA S.A."/>
    <n v="860002693"/>
    <s v="AC 26 No. 75 - 93"/>
    <m/>
    <s v="G4493"/>
    <s v="Bogotá"/>
    <x v="5"/>
    <m/>
    <d v="2018-12-06T00:00:00.000"/>
    <n v="1875433"/>
    <m/>
    <m/>
    <m/>
    <n v="1875433"/>
    <n v="7.677834586612649E-05"/>
    <m/>
    <n v="1875433"/>
  </r>
  <r>
    <s v="ACREEDORES CLASE C - Estrategicos"/>
    <s v="3M COLOMBIA S.A."/>
    <n v="860002693"/>
    <s v="AC 26 No. 75 - 93"/>
    <m/>
    <s v="G4459"/>
    <s v="Bogotá"/>
    <x v="5"/>
    <m/>
    <d v="2018-12-06T00:00:00.000"/>
    <n v="5864168"/>
    <m/>
    <m/>
    <m/>
    <n v="5864168"/>
    <n v="0.0002400731558637772"/>
    <m/>
    <n v="5864168"/>
  </r>
  <r>
    <s v="ACREEDORES CLASE C - Estrategicos"/>
    <s v="3M COLOMBIA S.A."/>
    <n v="860002693"/>
    <s v="AC 26 No. 75 - 93"/>
    <m/>
    <s v="G4458"/>
    <s v="Bogotá"/>
    <x v="5"/>
    <m/>
    <d v="2018-12-06T00:00:00.000"/>
    <n v="1614675"/>
    <m/>
    <m/>
    <m/>
    <n v="1614675"/>
    <n v="6.610317489955002E-05"/>
    <m/>
    <n v="1614675"/>
  </r>
  <r>
    <s v="ACREEDORES CLASE C - Estrategicos"/>
    <s v="3M COLOMBIA S.A."/>
    <n v="860002693"/>
    <s v="AC 26 No. 75 - 93"/>
    <m/>
    <s v="G4575"/>
    <s v="Bogotá"/>
    <x v="5"/>
    <m/>
    <d v="2018-12-10T00:00:00.000"/>
    <n v="187671"/>
    <m/>
    <m/>
    <m/>
    <n v="187671"/>
    <n v="7.68306249652311E-06"/>
    <m/>
    <n v="187671"/>
  </r>
  <r>
    <s v="ACREEDORES CLASE C - Estrategicos"/>
    <s v="3M COLOMBIA S.A."/>
    <n v="860002693"/>
    <s v="AC 26 No. 75 - 93"/>
    <m/>
    <s v="G4411"/>
    <s v="Bogotá"/>
    <x v="5"/>
    <m/>
    <d v="2018-12-11T00:00:00.000"/>
    <n v="938357"/>
    <m/>
    <m/>
    <m/>
    <n v="938357"/>
    <n v="3.8415394360609446E-05"/>
    <m/>
    <n v="938357"/>
  </r>
  <r>
    <s v="ACREEDORES CLASE C - Estrategicos"/>
    <s v="3M COLOMBIA S.A."/>
    <n v="860002693"/>
    <s v="AC 26 No. 75 - 93"/>
    <m/>
    <s v="G4427"/>
    <s v="Bogotá"/>
    <x v="5"/>
    <m/>
    <d v="2018-12-10T00:00:00.000"/>
    <n v="2427664"/>
    <m/>
    <m/>
    <m/>
    <n v="2427664"/>
    <n v="9.938612909058554E-05"/>
    <m/>
    <n v="2427664"/>
  </r>
  <r>
    <s v="ACREEDORES CLASE C - Estrategicos"/>
    <s v="3M COLOMBIA S.A."/>
    <n v="860002693"/>
    <s v="AC 26 No. 75 - 93"/>
    <m/>
    <s v="G4365"/>
    <s v="Bogotá"/>
    <x v="5"/>
    <m/>
    <d v="2018-12-10T00:00:00.000"/>
    <n v="481917"/>
    <m/>
    <m/>
    <m/>
    <n v="481917"/>
    <n v="1.9729198592946843E-05"/>
    <m/>
    <n v="481917"/>
  </r>
  <r>
    <s v="ACREEDORES CLASE C - Estrategicos"/>
    <s v="3M COLOMBIA S.A."/>
    <n v="860002693"/>
    <s v="AC 26 No. 75 - 93"/>
    <m/>
    <s v="G4495"/>
    <s v="Bogotá"/>
    <x v="5"/>
    <m/>
    <d v="2018-12-06T00:00:00.000"/>
    <n v="1897754"/>
    <m/>
    <m/>
    <m/>
    <n v="1897754"/>
    <n v="7.769214521703789E-05"/>
    <m/>
    <n v="1897754"/>
  </r>
  <r>
    <s v="ACREEDORES CLASE C - Estrategicos"/>
    <s v="3M COLOMBIA S.A."/>
    <n v="860002693"/>
    <s v="AC 26 No. 75 - 93"/>
    <m/>
    <s v="G4405"/>
    <s v="Bogotá"/>
    <x v="5"/>
    <m/>
    <d v="2018-12-11T00:00:00.000"/>
    <n v="1076450"/>
    <m/>
    <m/>
    <m/>
    <n v="1076450"/>
    <n v="4.4068783266366675E-05"/>
    <m/>
    <n v="1076450"/>
  </r>
  <r>
    <s v="ACREEDORES CLASE C - Estrategicos"/>
    <s v="3M COLOMBIA S.A."/>
    <n v="860002693"/>
    <s v="AC 26 No. 75 - 93"/>
    <m/>
    <s v="G440"/>
    <s v="Bogotá"/>
    <x v="5"/>
    <m/>
    <d v="2018-12-11T00:00:00.000"/>
    <n v="807338"/>
    <m/>
    <m/>
    <m/>
    <n v="807338"/>
    <n v="3.305160791927349E-05"/>
    <m/>
    <n v="807338"/>
  </r>
  <r>
    <s v="ACREEDORES CLASE C - Estrategicos"/>
    <s v="3M COLOMBIA S.A."/>
    <n v="860002693"/>
    <s v="AC 26 No. 75 - 93"/>
    <m/>
    <s v="G4535"/>
    <s v="Bogotá"/>
    <x v="5"/>
    <m/>
    <d v="2018-12-06T00:00:00.000"/>
    <n v="6302416"/>
    <m/>
    <m/>
    <m/>
    <n v="6302416"/>
    <n v="0.0002580145893989332"/>
    <m/>
    <n v="6302416"/>
  </r>
  <r>
    <s v="ACREEDORES CLASE C - Estrategicos"/>
    <s v="3M COLOMBIA S.A."/>
    <n v="860002693"/>
    <s v="AC 26 No. 75 - 93"/>
    <m/>
    <s v="G4409"/>
    <s v="Bogotá"/>
    <x v="5"/>
    <m/>
    <d v="2018-12-19T00:00:00.000"/>
    <n v="807338"/>
    <m/>
    <m/>
    <m/>
    <n v="807338"/>
    <n v="3.305160791927349E-05"/>
    <m/>
    <n v="807338"/>
  </r>
  <r>
    <s v="ACREEDORES CLASE C - Estrategicos"/>
    <s v="3M COLOMBIA S.A."/>
    <n v="860002693"/>
    <s v="AC 26 No. 75 - 93"/>
    <m/>
    <s v="G4573"/>
    <s v="Bogotá"/>
    <x v="5"/>
    <m/>
    <d v="2018-12-06T00:00:00.000"/>
    <n v="733192"/>
    <m/>
    <m/>
    <m/>
    <n v="733192"/>
    <n v="3.0016145051450525E-05"/>
    <m/>
    <n v="733192"/>
  </r>
  <r>
    <s v="ACREEDORES CLASE C - Estrategicos"/>
    <s v="3M COLOMBIA S.A."/>
    <n v="860002693"/>
    <s v="AC 26 No. 75 - 93"/>
    <m/>
    <s v="G4325"/>
    <s v="Bogotá"/>
    <x v="5"/>
    <m/>
    <d v="2018-12-05T00:00:00.000"/>
    <n v="4994035"/>
    <m/>
    <m/>
    <m/>
    <n v="4994035"/>
    <n v="0.00020445078363105535"/>
    <m/>
    <n v="4994035"/>
  </r>
  <r>
    <s v="ACREEDORES CLASE C - Estrategicos"/>
    <s v="3M COLOMBIA S.A."/>
    <n v="860002693"/>
    <s v="AC 26 No. 75 - 93"/>
    <m/>
    <s v="G4407"/>
    <s v="Bogotá"/>
    <x v="5"/>
    <m/>
    <d v="2018-12-12T00:00:00.000"/>
    <n v="538225"/>
    <m/>
    <m/>
    <m/>
    <n v="538225"/>
    <n v="2.2034391633183338E-05"/>
    <m/>
    <n v="538225"/>
  </r>
  <r>
    <s v="ACREEDORES CLASE C - Estrategicos"/>
    <s v="3M COLOMBIA S.A."/>
    <n v="860002693"/>
    <s v="AC 26 No. 75 - 93"/>
    <m/>
    <s v="G6031"/>
    <s v="Bogotá"/>
    <x v="5"/>
    <m/>
    <d v="2018-12-12T00:00:00.000"/>
    <n v="1677643"/>
    <m/>
    <m/>
    <m/>
    <n v="1677643"/>
    <n v="6.868102165947066E-05"/>
    <m/>
    <n v="1677643"/>
  </r>
  <r>
    <s v="ACREEDORES CLASE C - Estrategicos"/>
    <s v="3M COLOMBIA S.A."/>
    <n v="860002693"/>
    <s v="AC 26 No. 75 - 93"/>
    <m/>
    <s v="G5715"/>
    <s v="Bogotá"/>
    <x v="5"/>
    <m/>
    <d v="2018-12-12T00:00:00.000"/>
    <n v="4627343"/>
    <m/>
    <m/>
    <m/>
    <n v="4627343"/>
    <n v="0.00018943878096162292"/>
    <m/>
    <n v="4627343"/>
  </r>
  <r>
    <s v="ACREEDORES CLASE C - Estrategicos"/>
    <s v="3M COLOMBIA S.A."/>
    <n v="860002693"/>
    <s v="AC 26 No. 75 - 93"/>
    <m/>
    <s v="G5950"/>
    <s v="Bogotá"/>
    <x v="5"/>
    <m/>
    <d v="2018-12-12T00:00:00.000"/>
    <n v="14048821"/>
    <m/>
    <m/>
    <m/>
    <n v="14048821"/>
    <n v="0.0005751446400640817"/>
    <m/>
    <n v="14048821"/>
  </r>
  <r>
    <s v="ACREEDORES CLASE C - Estrategicos"/>
    <s v="3M COLOMBIA S.A."/>
    <n v="860002693"/>
    <s v="AC 26 No. 75 - 93"/>
    <m/>
    <s v="G5844"/>
    <s v="Bogotá"/>
    <x v="5"/>
    <m/>
    <d v="2018-12-12T00:00:00.000"/>
    <n v="2210878"/>
    <m/>
    <m/>
    <m/>
    <n v="2210878"/>
    <n v="9.051112769787563E-05"/>
    <m/>
    <n v="2210878"/>
  </r>
  <r>
    <s v="ACREEDORES CLASE C - Estrategicos"/>
    <s v="3M COLOMBIA S.A."/>
    <n v="860002693"/>
    <s v="AC 26 No. 75 - 93"/>
    <m/>
    <s v="G5779"/>
    <s v="Bogotá"/>
    <x v="5"/>
    <m/>
    <d v="2018-12-12T00:00:00.000"/>
    <n v="733192"/>
    <m/>
    <m/>
    <m/>
    <n v="733192"/>
    <n v="3.0016145051450525E-05"/>
    <m/>
    <n v="733192"/>
  </r>
  <r>
    <s v="ACREEDORES CLASE C - Estrategicos"/>
    <s v="3M COLOMBIA S.A."/>
    <n v="860002693"/>
    <s v="AC 26 No. 75 - 93"/>
    <m/>
    <s v="G5777"/>
    <s v="Bogotá"/>
    <x v="5"/>
    <m/>
    <d v="2018-12-12T00:00:00.000"/>
    <n v="1677643"/>
    <m/>
    <m/>
    <m/>
    <n v="1677643"/>
    <n v="6.868102165947066E-05"/>
    <m/>
    <n v="1677643"/>
  </r>
  <r>
    <s v="ACREEDORES CLASE C - Estrategicos"/>
    <s v="3M COLOMBIA S.A."/>
    <n v="860002693"/>
    <s v="AC 26 No. 75 - 93"/>
    <m/>
    <s v="G5775"/>
    <s v="Bogotá"/>
    <x v="5"/>
    <m/>
    <d v="2018-12-14T00:00:00.000"/>
    <n v="727666"/>
    <m/>
    <m/>
    <m/>
    <n v="727666"/>
    <n v="2.9789916154307192E-05"/>
    <m/>
    <n v="727666"/>
  </r>
  <r>
    <s v="ACREEDORES CLASE C - Estrategicos"/>
    <s v="3M COLOMBIA S.A."/>
    <n v="860002693"/>
    <s v="AC 26 No. 75 - 93"/>
    <m/>
    <s v="G5780"/>
    <s v="Bogotá"/>
    <x v="5"/>
    <m/>
    <d v="2019-01-17T00:00:00.000"/>
    <n v="485111"/>
    <m/>
    <m/>
    <m/>
    <n v="485111"/>
    <n v="1.9859957749203778E-05"/>
    <m/>
    <n v="485111"/>
  </r>
  <r>
    <s v="ACREEDORES CLASE C - Estrategicos"/>
    <s v="3M COLOMBIA S.A."/>
    <n v="860002693"/>
    <s v="AC 26 No. 75 - 93"/>
    <m/>
    <s v="G5657"/>
    <s v="Bogotá"/>
    <x v="5"/>
    <m/>
    <d v="2019-01-18T00:00:00.000"/>
    <n v="1608937"/>
    <m/>
    <m/>
    <m/>
    <n v="1608937"/>
    <n v="6.586826693505338E-05"/>
    <m/>
    <n v="1608937"/>
  </r>
  <r>
    <s v="ACREEDORES CLASE C - Estrategicos"/>
    <s v="3M COLOMBIA S.A."/>
    <n v="860002693"/>
    <s v="AC 26 No. 75 - 93"/>
    <m/>
    <s v="G5776"/>
    <s v="Bogotá"/>
    <x v="5"/>
    <m/>
    <d v="2018-12-19T00:00:00.000"/>
    <n v="485111"/>
    <m/>
    <m/>
    <m/>
    <n v="485111"/>
    <n v="1.9859957749203778E-05"/>
    <m/>
    <n v="485111"/>
  </r>
  <r>
    <s v="ACREEDORES CLASE C - Estrategicos"/>
    <s v="3M COLOMBIA S.A."/>
    <n v="860002693"/>
    <s v="AC 26 No. 75 - 93"/>
    <m/>
    <s v="G5781"/>
    <s v="Bogotá"/>
    <x v="5"/>
    <m/>
    <d v="2018-12-13T00:00:00.000"/>
    <n v="485111"/>
    <m/>
    <m/>
    <m/>
    <n v="485111"/>
    <n v="1.9859957749203778E-05"/>
    <m/>
    <n v="485111"/>
  </r>
  <r>
    <s v="ACREEDORES CLASE C - Estrategicos"/>
    <s v="3M COLOMBIA S.A."/>
    <n v="860002693"/>
    <s v="AC 26 No. 75 - 93"/>
    <m/>
    <s v="G5778"/>
    <s v="Bogotá"/>
    <x v="5"/>
    <m/>
    <d v="2018-12-12T00:00:00.000"/>
    <n v="4720472"/>
    <m/>
    <m/>
    <m/>
    <n v="4720472"/>
    <n v="0.0001932513888085396"/>
    <m/>
    <n v="4720472"/>
  </r>
  <r>
    <s v="ACREEDORES CLASE C - Estrategicos"/>
    <s v="3M COLOMBIA S.A."/>
    <n v="860002693"/>
    <s v="AC 26 No. 75 - 93"/>
    <m/>
    <s v="G6558"/>
    <s v="Bogotá"/>
    <x v="5"/>
    <m/>
    <d v="2018-12-14T00:00:00.000"/>
    <n v="3124795"/>
    <m/>
    <m/>
    <m/>
    <n v="3124795"/>
    <n v="0.00012792597297303754"/>
    <m/>
    <n v="3124795"/>
  </r>
  <r>
    <s v="ACREEDORES CLASE C - Estrategicos"/>
    <s v="3M COLOMBIA S.A."/>
    <n v="860002693"/>
    <s v="AC 26 No. 75 - 93"/>
    <m/>
    <s v="G6678"/>
    <s v="Bogotá"/>
    <x v="5"/>
    <m/>
    <d v="2018-12-14T00:00:00.000"/>
    <n v="3612682"/>
    <m/>
    <m/>
    <m/>
    <n v="3612682"/>
    <n v="0.00014789957737777333"/>
    <m/>
    <n v="3612682"/>
  </r>
  <r>
    <s v="ACREEDORES CLASE C - Estrategicos"/>
    <s v="3M COLOMBIA S.A."/>
    <n v="860002693"/>
    <s v="AC 26 No. 75 - 93"/>
    <m/>
    <s v="G6947"/>
    <s v="Bogotá"/>
    <x v="5"/>
    <m/>
    <d v="2018-12-17T00:00:00.000"/>
    <n v="7304219"/>
    <m/>
    <m/>
    <m/>
    <n v="7304219"/>
    <n v="0.0002990273993600052"/>
    <m/>
    <n v="7304219"/>
  </r>
  <r>
    <s v="ACREEDORES CLASE C - Estrategicos"/>
    <s v="3M COLOMBIA S.A."/>
    <n v="860002693"/>
    <s v="AC 26 No. 75 - 93"/>
    <m/>
    <s v="G6946"/>
    <s v="Bogotá"/>
    <x v="5"/>
    <m/>
    <d v="2018-12-17T00:00:00.000"/>
    <n v="3384172"/>
    <m/>
    <m/>
    <m/>
    <n v="3384172"/>
    <n v="0.00013854460718482666"/>
    <m/>
    <n v="3384172"/>
  </r>
  <r>
    <s v="ACREEDORES CLASE C - Estrategicos"/>
    <s v="3M COLOMBIA S.A."/>
    <n v="860002693"/>
    <s v="AC 26 No. 75 - 93"/>
    <m/>
    <s v="G6948"/>
    <s v="Bogotá"/>
    <x v="5"/>
    <m/>
    <d v="2018-12-17T00:00:00.000"/>
    <n v="7304219"/>
    <m/>
    <m/>
    <m/>
    <n v="7304219"/>
    <n v="0.0002990273993600052"/>
    <m/>
    <n v="7304219"/>
  </r>
  <r>
    <s v="ACREEDORES CLASE C - Estrategicos"/>
    <s v="3M COLOMBIA S.A."/>
    <n v="860002693"/>
    <s v="AC 26 No. 75 - 93"/>
    <m/>
    <s v="G7004"/>
    <s v="Bogotá"/>
    <x v="5"/>
    <m/>
    <d v="2018-12-17T00:00:00.000"/>
    <n v="1466385"/>
    <m/>
    <m/>
    <m/>
    <n v="1466385"/>
    <n v="6.0032331041898E-05"/>
    <m/>
    <n v="1466385"/>
  </r>
  <r>
    <s v="ACREEDORES CLASE C - Estrategicos"/>
    <s v="3M COLOMBIA S.A."/>
    <n v="860002693"/>
    <s v="AC 26 No. 75 - 93"/>
    <m/>
    <s v="G7053"/>
    <s v="Bogotá"/>
    <x v="5"/>
    <m/>
    <d v="2018-12-17T00:00:00.000"/>
    <n v="3576388"/>
    <m/>
    <m/>
    <m/>
    <n v="3576388"/>
    <n v="0.00014641373742248557"/>
    <m/>
    <n v="3576388"/>
  </r>
  <r>
    <s v="ACREEDORES CLASE C - Estrategicos"/>
    <s v="3M COLOMBIA S.A."/>
    <n v="860002693"/>
    <s v="AC 26 No. 75 - 93"/>
    <m/>
    <s v="G8117"/>
    <s v="Bogotá"/>
    <x v="5"/>
    <m/>
    <d v="2018-12-21T00:00:00.000"/>
    <n v="949559"/>
    <m/>
    <m/>
    <m/>
    <n v="949559"/>
    <n v="3.887399300443855E-05"/>
    <m/>
    <n v="949559"/>
  </r>
  <r>
    <s v="ACREEDORES CLASE C - Estrategicos"/>
    <s v="3M COLOMBIA S.A."/>
    <n v="860002693"/>
    <s v="AC 26 No. 75 - 93"/>
    <m/>
    <s v="G7984"/>
    <s v="Bogotá"/>
    <x v="5"/>
    <m/>
    <d v="2018-12-21T00:00:00.000"/>
    <n v="3153476"/>
    <m/>
    <m/>
    <m/>
    <n v="3153476"/>
    <n v="0.00012910014434454822"/>
    <m/>
    <n v="3153476"/>
  </r>
  <r>
    <s v="ACREEDORES CLASE C - Estrategicos"/>
    <s v="3M COLOMBIA S.A."/>
    <n v="860002693"/>
    <s v="AC 26 No. 75 - 93"/>
    <m/>
    <s v="G7985"/>
    <s v="Bogotá"/>
    <x v="5"/>
    <m/>
    <d v="2018-12-21T00:00:00.000"/>
    <n v="3153476"/>
    <m/>
    <m/>
    <m/>
    <n v="3153476"/>
    <n v="0.00012910014434454822"/>
    <m/>
    <n v="3153476"/>
  </r>
  <r>
    <s v="ACREEDORES CLASE C - Estrategicos"/>
    <s v="3M COLOMBIA S.A."/>
    <n v="860002693"/>
    <s v="AC 26 No. 75 - 93"/>
    <m/>
    <s v="G8974"/>
    <s v="Bogotá"/>
    <x v="5"/>
    <m/>
    <d v="2018-12-28T00:00:00.000"/>
    <n v="52568405"/>
    <m/>
    <m/>
    <m/>
    <n v="52568405"/>
    <n v="0.0021520977719388604"/>
    <m/>
    <n v="52568405"/>
  </r>
  <r>
    <s v="ACREEDORES CLASE C - Estrategicos"/>
    <s v="3M COLOMBIA S.A."/>
    <n v="860002693"/>
    <s v="AC 26 No. 75 - 93"/>
    <m/>
    <s v="G9764"/>
    <s v="Bogotá"/>
    <x v="5"/>
    <m/>
    <d v="2019-01-10T00:00:00.000"/>
    <n v="1940443"/>
    <m/>
    <m/>
    <m/>
    <n v="1940443"/>
    <n v="7.943979005781815E-05"/>
    <m/>
    <n v="1940443"/>
  </r>
  <r>
    <s v="ACREEDORES CLASE C - Estrategicos"/>
    <s v="3M COLOMBIA S.A."/>
    <n v="860002693"/>
    <s v="AC 26 No. 75 - 93"/>
    <m/>
    <s v="G9729"/>
    <s v="Bogotá"/>
    <x v="5"/>
    <m/>
    <d v="2019-01-10T00:00:00.000"/>
    <n v="43625947"/>
    <m/>
    <m/>
    <m/>
    <n v="43625947"/>
    <n v="0.0017860025111551857"/>
    <m/>
    <n v="43625947"/>
  </r>
  <r>
    <s v="ACREEDORES CLASE C - Estrategicos"/>
    <s v="3M COLOMBIA S.A."/>
    <n v="860002693"/>
    <s v="AC 26 No. 75 - 93"/>
    <m/>
    <s v="G9765"/>
    <s v="Bogotá"/>
    <x v="5"/>
    <m/>
    <d v="2019-01-10T00:00:00.000"/>
    <n v="674552"/>
    <m/>
    <m/>
    <m/>
    <n v="674552"/>
    <n v="2.761548227032763E-05"/>
    <m/>
    <n v="674552"/>
  </r>
  <r>
    <s v="ACREEDORES CLASE C - Estrategicos"/>
    <s v="3M COLOMBIA S.A."/>
    <n v="860002693"/>
    <s v="AC 26 No. 75 - 93"/>
    <m/>
    <s v="G10540"/>
    <s v="Bogotá"/>
    <x v="5"/>
    <m/>
    <d v="2019-01-16T00:00:00.000"/>
    <n v="7836248"/>
    <m/>
    <m/>
    <m/>
    <n v="7836248"/>
    <n v="0.00032080813296808897"/>
    <m/>
    <n v="7836248"/>
  </r>
  <r>
    <s v="ACREEDORES CLASE C - Estrategicos"/>
    <s v="3M COLOMBIA S.A."/>
    <n v="860002693"/>
    <s v="AC 26 No. 75 - 93"/>
    <m/>
    <s v="G10466"/>
    <s v="Bogotá"/>
    <x v="5"/>
    <m/>
    <d v="2019-01-22T00:00:00.000"/>
    <n v="3684269"/>
    <m/>
    <m/>
    <m/>
    <n v="3684269"/>
    <n v="0.00015083027735240235"/>
    <m/>
    <n v="3684269"/>
  </r>
  <r>
    <s v="ACREEDORES CLASE C - Estrategicos"/>
    <s v="3M COLOMBIA S.A."/>
    <n v="860002693"/>
    <s v="AC 26 No. 75 - 93"/>
    <m/>
    <s v="G10628"/>
    <s v="Bogotá"/>
    <x v="5"/>
    <m/>
    <d v="2019-01-16T00:00:00.000"/>
    <n v="2818543"/>
    <m/>
    <m/>
    <m/>
    <n v="2818543"/>
    <n v="0.00011538832327923726"/>
    <m/>
    <n v="2818543"/>
  </r>
  <r>
    <s v="ACREEDORES CLASE C - Estrategicos"/>
    <s v="3M COLOMBIA S.A."/>
    <n v="860002693"/>
    <s v="AC 26 No. 75 - 93"/>
    <m/>
    <s v="G10919"/>
    <s v="Bogotá"/>
    <x v="5"/>
    <m/>
    <d v="2019-01-16T00:00:00.000"/>
    <n v="46917951"/>
    <m/>
    <m/>
    <m/>
    <n v="46917951"/>
    <n v="0.0019207738528691641"/>
    <m/>
    <n v="46917951"/>
  </r>
  <r>
    <s v="ACREEDORES CLASE C - Estrategicos"/>
    <s v="3M COLOMBIA S.A."/>
    <n v="860002693"/>
    <s v="AC 26 No. 75 - 93"/>
    <m/>
    <s v="G11076"/>
    <s v="Bogotá"/>
    <x v="5"/>
    <m/>
    <d v="2019-01-17T00:00:00.000"/>
    <n v="7748414"/>
    <m/>
    <m/>
    <m/>
    <n v="7748414"/>
    <n v="0.0003172122971100203"/>
    <m/>
    <n v="7748414"/>
  </r>
  <r>
    <s v="ACREEDORES CLASE C - Estrategicos"/>
    <s v="3M COLOMBIA S.A."/>
    <n v="860002693"/>
    <s v="AC 26 No. 75 - 93"/>
    <m/>
    <s v="G11075"/>
    <s v="Bogotá"/>
    <x v="5"/>
    <m/>
    <d v="2019-01-17T00:00:00.000"/>
    <n v="18200110"/>
    <m/>
    <m/>
    <m/>
    <n v="18200110"/>
    <n v="0.0007450942477718732"/>
    <m/>
    <n v="18200110"/>
  </r>
  <r>
    <s v="ACREEDORES CLASE C - Estrategicos"/>
    <s v="3M COLOMBIA S.A."/>
    <n v="860002693"/>
    <s v="AC 26 No. 75 - 93"/>
    <m/>
    <s v="G10963"/>
    <s v="Bogotá"/>
    <x v="5"/>
    <m/>
    <d v="2019-01-17T00:00:00.000"/>
    <n v="2928364"/>
    <m/>
    <m/>
    <m/>
    <n v="2928364"/>
    <n v="0.00011988428486323618"/>
    <m/>
    <n v="2928364"/>
  </r>
  <r>
    <s v="ACREEDORES CLASE C - Estrategicos"/>
    <s v="3M COLOMBIA S.A."/>
    <n v="860002693"/>
    <s v="AC 26 No. 75 - 93"/>
    <m/>
    <s v="G11588"/>
    <s v="Bogotá"/>
    <x v="5"/>
    <m/>
    <d v="2019-01-21T00:00:00.000"/>
    <n v="16116181"/>
    <m/>
    <m/>
    <m/>
    <n v="16116181"/>
    <n v="0.0006597802847977488"/>
    <m/>
    <n v="16116181"/>
  </r>
  <r>
    <s v="ACREEDORES CLASE C - Estrategicos"/>
    <s v="3M COLOMBIA S.A."/>
    <n v="860002693"/>
    <s v="AC 26 No. 75 - 93"/>
    <m/>
    <s v="G11382"/>
    <s v="Bogotá"/>
    <x v="5"/>
    <m/>
    <d v="2019-01-21T00:00:00.000"/>
    <n v="2181138"/>
    <m/>
    <m/>
    <m/>
    <n v="2181138"/>
    <n v="8.929360192859537E-05"/>
    <m/>
    <n v="2181138"/>
  </r>
  <r>
    <s v="ACREEDORES CLASE C - Estrategicos"/>
    <s v="3M COLOMBIA S.A."/>
    <n v="860002693"/>
    <s v="AC 26 No. 75 - 93"/>
    <m/>
    <s v="G11414"/>
    <s v="Bogotá"/>
    <x v="5"/>
    <m/>
    <d v="2019-01-21T00:00:00.000"/>
    <n v="2873450"/>
    <m/>
    <m/>
    <m/>
    <n v="2873450"/>
    <n v="0.0001176361607847474"/>
    <m/>
    <n v="2873450"/>
  </r>
  <r>
    <s v="ACREEDORES CLASE C - Estrategicos"/>
    <s v="3M COLOMBIA S.A."/>
    <n v="860002693"/>
    <s v="AC 26 No. 75 - 93"/>
    <m/>
    <s v="G11877"/>
    <s v="Bogotá"/>
    <x v="5"/>
    <m/>
    <d v="2019-01-23T00:00:00.000"/>
    <n v="3076681"/>
    <m/>
    <m/>
    <m/>
    <n v="3076681"/>
    <n v="0.00012595623407380584"/>
    <m/>
    <n v="3076681"/>
  </r>
  <r>
    <s v="ACREEDORES CLASE C - Estrategicos"/>
    <s v="3M COLOMBIA S.A."/>
    <n v="860002693"/>
    <s v="AC 26 No. 75 - 93"/>
    <m/>
    <s v="G12132"/>
    <s v="Bogotá"/>
    <x v="5"/>
    <m/>
    <d v="2019-01-23T00:00:00.000"/>
    <n v="3076681"/>
    <m/>
    <m/>
    <m/>
    <n v="3076681"/>
    <n v="0.00012595623407380584"/>
    <m/>
    <n v="3076681"/>
  </r>
  <r>
    <s v="ACREEDORES CLASE C - Estrategicos"/>
    <s v="3M COLOMBIA S.A."/>
    <n v="860002693"/>
    <s v="AC 26 No. 75 - 93"/>
    <m/>
    <s v="G12134"/>
    <s v="Bogotá"/>
    <x v="5"/>
    <m/>
    <d v="2019-01-23T00:00:00.000"/>
    <n v="3196552"/>
    <m/>
    <m/>
    <m/>
    <n v="3196552"/>
    <n v="0.00013086363257714797"/>
    <m/>
    <n v="3196552"/>
  </r>
  <r>
    <s v="ACREEDORES CLASE C - Estrategicos"/>
    <s v="3M COLOMBIA S.A."/>
    <n v="860002693"/>
    <s v="AC 26 No. 75 - 93"/>
    <m/>
    <s v="G12133"/>
    <s v="Bogotá"/>
    <x v="5"/>
    <m/>
    <d v="2019-01-23T00:00:00.000"/>
    <n v="6153363"/>
    <m/>
    <m/>
    <m/>
    <n v="6153363"/>
    <n v="0.0002519125090866086"/>
    <m/>
    <n v="6153363"/>
  </r>
  <r>
    <s v="ACREEDORES CLASE C - Estrategicos"/>
    <s v="3M COLOMBIA S.A."/>
    <n v="860002693"/>
    <s v="AC 26 No. 75 - 93"/>
    <m/>
    <s v="G12137"/>
    <s v="Bogotá"/>
    <x v="5"/>
    <m/>
    <d v="2019-01-23T00:00:00.000"/>
    <n v="8550269"/>
    <m/>
    <m/>
    <m/>
    <n v="8550269"/>
    <n v="0.0003500394365090192"/>
    <m/>
    <n v="8550269"/>
  </r>
  <r>
    <s v="ACREEDORES CLASE C - Estrategicos"/>
    <s v="3M COLOMBIA S.A."/>
    <n v="860002693"/>
    <s v="AC 26 No. 75 - 93"/>
    <m/>
    <s v="G12135"/>
    <s v="Bogotá"/>
    <x v="5"/>
    <m/>
    <d v="2019-01-23T00:00:00.000"/>
    <n v="7694302"/>
    <m/>
    <m/>
    <m/>
    <n v="7694302"/>
    <n v="0.000314997006107085"/>
    <m/>
    <n v="7694302"/>
  </r>
  <r>
    <s v="ACREEDORES CLASE C - Estrategicos"/>
    <s v="3M COLOMBIA S.A."/>
    <n v="860002693"/>
    <s v="AC 26 No. 75 - 93"/>
    <m/>
    <s v="G12136"/>
    <s v="Bogotá"/>
    <x v="5"/>
    <m/>
    <d v="2019-01-23T00:00:00.000"/>
    <n v="366342"/>
    <m/>
    <m/>
    <m/>
    <n v="366342"/>
    <n v="1.4997674020500072E-05"/>
    <m/>
    <n v="366342"/>
  </r>
  <r>
    <s v="ACREEDORES CLASE C - Estrategicos"/>
    <s v="3M COLOMBIA S.A."/>
    <n v="860002693"/>
    <s v="AC 26 No. 75 - 93"/>
    <m/>
    <s v="G12897"/>
    <s v="Bogotá"/>
    <x v="5"/>
    <m/>
    <d v="2019-01-28T00:00:00.000"/>
    <n v="3237484"/>
    <m/>
    <m/>
    <m/>
    <n v="3237484"/>
    <n v="0.00013253934760028784"/>
    <m/>
    <n v="3237484"/>
  </r>
  <r>
    <s v="ACREEDORES CLASE C - Estrategicos"/>
    <s v="3M COLOMBIA S.A."/>
    <n v="860002693"/>
    <s v="AC 26 No. 75 - 93"/>
    <m/>
    <s v="G12648"/>
    <s v="Bogotá"/>
    <x v="5"/>
    <m/>
    <d v="2019-01-28T00:00:00.000"/>
    <n v="7389650"/>
    <m/>
    <m/>
    <m/>
    <n v="7389650"/>
    <n v="0.00030252485880840404"/>
    <m/>
    <n v="7389650"/>
  </r>
  <r>
    <s v="ACREEDORES CLASE C - Estrategicos"/>
    <s v="3M COLOMBIA S.A."/>
    <n v="860002693"/>
    <s v="AC 26 No. 75 - 93"/>
    <m/>
    <s v="G13170"/>
    <s v="Bogotá"/>
    <x v="5"/>
    <m/>
    <d v="2019-01-29T00:00:00.000"/>
    <n v="18330241"/>
    <m/>
    <m/>
    <m/>
    <n v="18330241"/>
    <n v="0.0007504216803839179"/>
    <m/>
    <n v="18330241"/>
  </r>
  <r>
    <s v="ACREEDORES CLASE C - Estrategicos"/>
    <s v="3M COLOMBIA S.A."/>
    <n v="860002693"/>
    <s v="AC 26 No. 75 - 93"/>
    <m/>
    <s v="G13142"/>
    <s v="Bogotá"/>
    <x v="5"/>
    <m/>
    <d v="2019-01-30T00:00:00.000"/>
    <n v="2486463"/>
    <m/>
    <m/>
    <m/>
    <n v="2486463"/>
    <n v="0.00010179330117222341"/>
    <m/>
    <n v="2486463"/>
  </r>
  <r>
    <s v="ACREEDORES CLASE C - Estrategicos"/>
    <s v="3M COLOMBIA S.A."/>
    <n v="860002693"/>
    <s v="AC 26 No. 75 - 93"/>
    <m/>
    <s v="G13314"/>
    <s v="Bogotá"/>
    <x v="5"/>
    <m/>
    <d v="2019-01-30T00:00:00.000"/>
    <n v="10523527"/>
    <m/>
    <m/>
    <m/>
    <n v="10523527"/>
    <n v="0.0004308226397517376"/>
    <m/>
    <n v="10523527"/>
  </r>
  <r>
    <s v="ACREEDORES CLASE C - Estrategicos"/>
    <s v="3M COLOMBIA S.A."/>
    <n v="860002693"/>
    <s v="AC 26 No. 75 - 93"/>
    <m/>
    <s v="G13313"/>
    <s v="Bogotá"/>
    <x v="5"/>
    <m/>
    <d v="2019-02-07T00:00:00.000"/>
    <n v="2372899"/>
    <m/>
    <m/>
    <m/>
    <n v="2372899"/>
    <n v="9.714410492264223E-05"/>
    <m/>
    <n v="2372899"/>
  </r>
  <r>
    <s v="ACREEDORES CLASE C - Estrategicos"/>
    <s v="3M COLOMBIA S.A."/>
    <n v="860002693"/>
    <s v="AC 26 No. 75 - 93"/>
    <m/>
    <s v="G13288"/>
    <s v="Bogotá"/>
    <x v="5"/>
    <m/>
    <d v="2019-01-30T00:00:00.000"/>
    <n v="3359604"/>
    <m/>
    <m/>
    <m/>
    <n v="3359604"/>
    <n v="0.00013753881790776957"/>
    <m/>
    <n v="3359604"/>
  </r>
  <r>
    <s v="ACREEDORES CLASE C - Estrategicos"/>
    <s v="3M COLOMBIA S.A."/>
    <n v="860002693"/>
    <s v="AC 26 No. 75 - 93"/>
    <m/>
    <s v="G13449"/>
    <s v="Bogotá"/>
    <x v="5"/>
    <m/>
    <d v="2019-01-30T00:00:00.000"/>
    <n v="17007306"/>
    <m/>
    <m/>
    <m/>
    <n v="17007306"/>
    <n v="0.000696262048454436"/>
    <m/>
    <n v="17007306"/>
  </r>
  <r>
    <s v="ACREEDORES CLASE C - Estrategicos"/>
    <s v="3M COLOMBIA S.A."/>
    <n v="860002693"/>
    <s v="AC 26 No. 75 - 93"/>
    <m/>
    <s v="G1339"/>
    <s v="Bogotá"/>
    <x v="5"/>
    <m/>
    <d v="2019-02-07T00:00:00.000"/>
    <n v="3105424"/>
    <m/>
    <m/>
    <m/>
    <n v="3105424"/>
    <n v="0.0001271329436631274"/>
    <m/>
    <n v="3105424"/>
  </r>
  <r>
    <s v="ACREEDORES CLASE C - Estrategicos"/>
    <s v="3M COLOMBIA S.A."/>
    <n v="860002693"/>
    <s v="AC 26 No. 75 - 93"/>
    <m/>
    <s v="G13411"/>
    <s v="Bogotá"/>
    <x v="5"/>
    <m/>
    <d v="2019-02-05T00:00:00.000"/>
    <n v="5671044"/>
    <m/>
    <m/>
    <m/>
    <n v="5671044"/>
    <n v="0.00023216685301688807"/>
    <m/>
    <n v="5671044"/>
  </r>
  <r>
    <s v="ACREEDORES CLASE C - Estrategicos"/>
    <s v="3M COLOMBIA S.A."/>
    <n v="860002693"/>
    <s v="AC 26 No. 75 - 93"/>
    <m/>
    <s v="G13565"/>
    <s v="Bogotá"/>
    <x v="5"/>
    <m/>
    <d v="2019-01-31T00:00:00.000"/>
    <n v="2677319"/>
    <m/>
    <m/>
    <m/>
    <n v="2677319"/>
    <n v="0.0001096067543740309"/>
    <m/>
    <n v="2677319"/>
  </r>
  <r>
    <s v="ACREEDORES CLASE C - Estrategicos"/>
    <s v="3M COLOMBIA S.A."/>
    <n v="860002693"/>
    <s v="AC 26 No. 75 - 93"/>
    <m/>
    <s v="G13781"/>
    <s v="Bogotá"/>
    <x v="5"/>
    <m/>
    <d v="2019-01-31T00:00:00.000"/>
    <n v="12300812"/>
    <m/>
    <m/>
    <m/>
    <n v="12300812"/>
    <n v="0.0005035829049452575"/>
    <m/>
    <n v="12300812"/>
  </r>
  <r>
    <s v="ACREEDORES CLASE C - Estrategicos"/>
    <s v="3M COLOMBIA S.A."/>
    <n v="860002693"/>
    <s v="AC 26 No. 75 - 93"/>
    <m/>
    <s v="G13585"/>
    <s v="Bogotá"/>
    <x v="5"/>
    <m/>
    <d v="2019-02-04T00:00:00.000"/>
    <n v="1169896"/>
    <m/>
    <m/>
    <m/>
    <n v="1169896"/>
    <n v="4.7894368775316374E-05"/>
    <m/>
    <n v="1169896"/>
  </r>
  <r>
    <s v="ACREEDORES CLASE C - Estrategicos"/>
    <s v="3M COLOMBIA S.A."/>
    <n v="860002693"/>
    <s v="AC 26 No. 75 - 93"/>
    <m/>
    <s v="G13566"/>
    <s v="Bogotá"/>
    <x v="5"/>
    <m/>
    <d v="2019-01-31T00:00:00.000"/>
    <n v="5992562"/>
    <m/>
    <m/>
    <m/>
    <n v="5992562"/>
    <n v="0.00024532947743812053"/>
    <m/>
    <n v="5992562"/>
  </r>
  <r>
    <s v="ACREEDORES CLASE C - Estrategicos"/>
    <s v="3M COLOMBIA S.A."/>
    <n v="860002693"/>
    <s v="AC 26 No. 75 - 93"/>
    <m/>
    <s v="G13577"/>
    <s v="Bogotá"/>
    <x v="5"/>
    <m/>
    <d v="2019-02-04T00:00:00.000"/>
    <n v="898884"/>
    <m/>
    <m/>
    <m/>
    <n v="898884"/>
    <n v="3.6799409334018996E-05"/>
    <m/>
    <n v="898884"/>
  </r>
  <r>
    <s v="ACREEDORES CLASE C - Estrategicos"/>
    <s v="3M COLOMBIA S.A."/>
    <n v="860002693"/>
    <s v="AC 26 No. 75 - 93"/>
    <m/>
    <s v="G13749"/>
    <s v="Bogotá"/>
    <x v="5"/>
    <m/>
    <d v="2019-02-01T00:00:00.000"/>
    <n v="7968505"/>
    <m/>
    <m/>
    <m/>
    <n v="7968505"/>
    <n v="0.0003262226018876485"/>
    <m/>
    <n v="7968505"/>
  </r>
  <r>
    <s v="ACREEDORES CLASE C - Estrategicos"/>
    <s v="3M COLOMBIA S.A."/>
    <n v="860002693"/>
    <s v="AC 26 No. 75 - 93"/>
    <m/>
    <s v="G13583"/>
    <s v="Bogotá"/>
    <x v="5"/>
    <m/>
    <d v="2019-02-08T00:00:00.000"/>
    <n v="2571564"/>
    <m/>
    <m/>
    <m/>
    <n v="2571564"/>
    <n v="0.00010527725075162894"/>
    <m/>
    <n v="2571564"/>
  </r>
  <r>
    <s v="ACREEDORES CLASE C - Estrategicos"/>
    <s v="3M COLOMBIA S.A."/>
    <n v="860002693"/>
    <s v="AC 26 No. 75 - 93"/>
    <m/>
    <s v="G13584"/>
    <s v="Bogotá"/>
    <x v="5"/>
    <m/>
    <d v="2019-02-07T00:00:00.000"/>
    <n v="1392819"/>
    <m/>
    <m/>
    <m/>
    <n v="1392819"/>
    <n v="5.702061279230579E-05"/>
    <m/>
    <n v="1392819"/>
  </r>
  <r>
    <s v="ACREEDORES CLASE C - Estrategicos"/>
    <s v="3M COLOMBIA S.A."/>
    <n v="860002693"/>
    <s v="AC 26 No. 75 - 93"/>
    <m/>
    <s v="G13586"/>
    <s v="Bogotá"/>
    <x v="5"/>
    <m/>
    <d v="2019-02-01T00:00:00.000"/>
    <n v="4285941"/>
    <m/>
    <m/>
    <m/>
    <n v="4285941"/>
    <n v="0.00017546212552504517"/>
    <m/>
    <n v="4285941"/>
  </r>
  <r>
    <s v="ACREEDORES CLASE C - Estrategicos"/>
    <s v="3M COLOMBIA S.A."/>
    <n v="860002693"/>
    <s v="AC 26 No. 75 - 93"/>
    <m/>
    <s v="G15142"/>
    <s v="Bogotá"/>
    <x v="5"/>
    <m/>
    <d v="2019-02-06T00:00:00.000"/>
    <n v="6123389"/>
    <m/>
    <m/>
    <m/>
    <n v="6123389"/>
    <n v="0.00025068540359204217"/>
    <m/>
    <n v="6123389"/>
  </r>
  <r>
    <s v="ACREEDORES CLASE C - Estrategicos"/>
    <s v="3M COLOMBIA S.A."/>
    <n v="860002693"/>
    <s v="AC 26 No. 75 - 93"/>
    <m/>
    <s v="G15086"/>
    <s v="Bogotá"/>
    <x v="5"/>
    <m/>
    <d v="2019-02-06T00:00:00.000"/>
    <n v="761752"/>
    <m/>
    <m/>
    <m/>
    <n v="761752"/>
    <n v="3.11853628043303E-05"/>
    <m/>
    <n v="761752"/>
  </r>
  <r>
    <s v="ACREEDORES CLASE C - Estrategicos"/>
    <s v="3M COLOMBIA S.A."/>
    <n v="860002693"/>
    <s v="AC 26 No. 75 - 93"/>
    <m/>
    <s v="G19921"/>
    <s v="Bogotá"/>
    <x v="5"/>
    <m/>
    <d v="2019-03-04T00:00:00.000"/>
    <n v="17465434"/>
    <m/>
    <m/>
    <m/>
    <n v="17465434"/>
    <n v="0.0007150173492489495"/>
    <m/>
    <n v="17465434"/>
  </r>
  <r>
    <s v="ACREEDORES CLASE C - Estrategicos"/>
    <s v="3M COLOMBIA S.A."/>
    <n v="860002693"/>
    <s v="AC 26 No. 75 - 93"/>
    <m/>
    <s v="G19919"/>
    <s v="Bogotá"/>
    <x v="5"/>
    <m/>
    <d v="2019-03-01T00:00:00.000"/>
    <n v="2848515"/>
    <m/>
    <m/>
    <m/>
    <n v="2848515"/>
    <n v="0.00011661534689580981"/>
    <m/>
    <n v="2848515"/>
  </r>
  <r>
    <s v="ACREEDORES CLASE C - Estrategicos"/>
    <s v="3M COLOMBIA S.A."/>
    <n v="860002693"/>
    <s v="AC 26 No. 75 - 93"/>
    <m/>
    <s v="G19917"/>
    <s v="Bogotá"/>
    <x v="5"/>
    <m/>
    <d v="2019-03-01T00:00:00.000"/>
    <n v="947555"/>
    <m/>
    <m/>
    <m/>
    <n v="947555"/>
    <n v="3.8791951254551605E-05"/>
    <m/>
    <n v="947555"/>
  </r>
  <r>
    <s v="ACREEDORES CLASE C - Estrategicos"/>
    <s v="3M COLOMBIA S.A."/>
    <n v="860002693"/>
    <s v="AC 26 No. 75 - 93"/>
    <m/>
    <s v="G19920"/>
    <s v="Bogotá"/>
    <x v="5"/>
    <m/>
    <d v="2019-03-01T00:00:00.000"/>
    <n v="2424455"/>
    <m/>
    <m/>
    <m/>
    <n v="2424455"/>
    <n v="9.925475584937435E-05"/>
    <m/>
    <n v="2424455"/>
  </r>
  <r>
    <s v="ACREEDORES CLASE C - Estrategicos"/>
    <s v="3M COLOMBIA S.A."/>
    <n v="860002693"/>
    <s v="AC 26 No. 75 - 93"/>
    <m/>
    <s v="G19918"/>
    <s v="Bogotá"/>
    <x v="5"/>
    <m/>
    <d v="2019-03-01T00:00:00.000"/>
    <n v="1946563"/>
    <m/>
    <m/>
    <m/>
    <n v="1946563"/>
    <n v="7.969033671914954E-05"/>
    <m/>
    <n v="1946563"/>
  </r>
  <r>
    <s v="ACREEDORES CLASE C - Estrategicos"/>
    <s v="3M COLOMBIA S.A."/>
    <n v="860002693"/>
    <s v="AC 26 No. 75 - 93"/>
    <m/>
    <s v="G20349"/>
    <s v="Bogotá"/>
    <x v="5"/>
    <m/>
    <d v="2019-03-04T00:00:00.000"/>
    <n v="6304579"/>
    <m/>
    <m/>
    <m/>
    <n v="6304579"/>
    <n v="0.0002581031404493351"/>
    <m/>
    <n v="6304579"/>
  </r>
  <r>
    <s v="ACREEDORES CLASE C - Estrategicos"/>
    <s v="3M COLOMBIA S.A."/>
    <n v="860002693"/>
    <s v="AC 26 No. 75 - 93"/>
    <m/>
    <s v="G23141"/>
    <s v="Bogotá"/>
    <x v="5"/>
    <m/>
    <d v="2019-03-21T00:00:00.000"/>
    <n v="732683"/>
    <m/>
    <m/>
    <m/>
    <n v="732683"/>
    <n v="2.9995307102003194E-05"/>
    <m/>
    <n v="732683"/>
  </r>
  <r>
    <s v="ACREEDORES CLASE C - Estrategicos"/>
    <s v="FILMTEX S.A.S."/>
    <n v="860049313"/>
    <s v="KR 73 No. 62 D - 81 SUR BRR PERDOMO"/>
    <m/>
    <n v="425286"/>
    <s v="Bogotá"/>
    <x v="5"/>
    <m/>
    <d v="2019-01-25T00:00:00.000"/>
    <n v="1646579"/>
    <m/>
    <m/>
    <m/>
    <n v="1646579"/>
    <n v="6.740929265822916E-05"/>
    <m/>
    <n v="1646579"/>
  </r>
  <r>
    <s v="ACREEDORES CLASE C - Estrategicos"/>
    <s v="FILMTEX S.A.S."/>
    <n v="860049313"/>
    <s v="KR 73 No. 62 D - 81 SUR BRR PERDOMO"/>
    <m/>
    <n v="428683"/>
    <s v="Bogotá"/>
    <x v="5"/>
    <m/>
    <d v="2019-04-22T00:00:00.000"/>
    <n v="26053660"/>
    <m/>
    <m/>
    <m/>
    <n v="26053660"/>
    <n v="0.0010666107072651837"/>
    <m/>
    <n v="26053660"/>
  </r>
  <r>
    <s v="ACREEDORES CLASE C - Estrategicos"/>
    <s v="FILMTEX S.A.S."/>
    <n v="860049313"/>
    <s v="KR 73 No. 62 D - 81 SUR BRR PERDOMO"/>
    <m/>
    <n v="428730"/>
    <s v="Bogotá"/>
    <x v="5"/>
    <m/>
    <d v="2019-05-22T00:00:00.000"/>
    <n v="1005372"/>
    <m/>
    <m/>
    <m/>
    <n v="1005372"/>
    <n v="4.115892124118501E-05"/>
    <m/>
    <n v="1005372"/>
  </r>
  <r>
    <s v="ACREEDORES CLASE C - Estrategicos"/>
    <s v="FILMTEX S.A.S."/>
    <n v="860049313"/>
    <s v="KR 73 No. 62 D - 81 SUR BRR PERDOMO"/>
    <m/>
    <n v="428822"/>
    <s v="Bogotá"/>
    <x v="5"/>
    <m/>
    <d v="2019-05-22T00:00:00.000"/>
    <n v="1343837"/>
    <m/>
    <m/>
    <m/>
    <n v="1343837"/>
    <n v="5.501533884372186E-05"/>
    <m/>
    <n v="1343837"/>
  </r>
  <r>
    <s v="ACREEDORES CLASE C - Estrategicos"/>
    <s v="FILMTEX S.A.S."/>
    <n v="860049313"/>
    <s v="KR 73 No. 62 D - 81 SUR BRR PERDOMO"/>
    <m/>
    <n v="428942"/>
    <s v="Bogotá"/>
    <x v="5"/>
    <m/>
    <d v="2019-05-22T00:00:00.000"/>
    <n v="1493153"/>
    <m/>
    <m/>
    <m/>
    <n v="1493153"/>
    <n v="6.112818611224413E-05"/>
    <m/>
    <n v="1493153"/>
  </r>
  <r>
    <s v="ACREEDORES CLASE C - Estrategicos"/>
    <s v="FILMTEX S.A.S."/>
    <n v="860049313"/>
    <s v="KR 73 No. 62 D - 81 SUR BRR PERDOMO"/>
    <m/>
    <n v="428941"/>
    <s v="Bogotá"/>
    <x v="5"/>
    <m/>
    <d v="2019-05-08T00:00:00.000"/>
    <n v="746576"/>
    <m/>
    <m/>
    <m/>
    <n v="746576"/>
    <n v="3.0564072586623595E-05"/>
    <m/>
    <n v="746576"/>
  </r>
  <r>
    <s v="ACREEDORES CLASE C - Estrategicos"/>
    <s v="FILMTEX S.A.S."/>
    <n v="860049313"/>
    <s v="KR 73 No. 62 D - 81 SUR BRR PERDOMO"/>
    <m/>
    <n v="428980"/>
    <s v="Bogotá"/>
    <x v="5"/>
    <m/>
    <d v="2019-04-29T00:00:00.000"/>
    <n v="5191673"/>
    <m/>
    <m/>
    <m/>
    <n v="5191673"/>
    <n v="0.00021254188511017483"/>
    <m/>
    <n v="5191673"/>
  </r>
  <r>
    <s v="ACREEDORES CLASE C - Estrategicos"/>
    <s v="FILMTEX S.A.S."/>
    <n v="860049313"/>
    <s v="KR 73 No. 62 D - 81 SUR BRR PERDOMO"/>
    <m/>
    <n v="428994"/>
    <s v="Bogotá"/>
    <x v="5"/>
    <m/>
    <d v="2019-05-22T00:00:00.000"/>
    <n v="865279"/>
    <m/>
    <m/>
    <m/>
    <n v="865279"/>
    <n v="3.542365434152863E-05"/>
    <m/>
    <n v="865279"/>
  </r>
  <r>
    <s v="ACREEDORES CLASE C - Estrategicos"/>
    <s v="FILMTEX S.A.S."/>
    <n v="860049313"/>
    <s v="KR 73 No. 62 D - 81 SUR BRR PERDOMO"/>
    <m/>
    <n v="429062"/>
    <s v="Bogotá"/>
    <x v="5"/>
    <m/>
    <d v="2019-05-09T00:00:00.000"/>
    <n v="83578442"/>
    <m/>
    <m/>
    <m/>
    <n v="83578442"/>
    <n v="0.0034216175820879725"/>
    <m/>
    <n v="83578442"/>
  </r>
  <r>
    <s v="ACREEDORES CLASE C - Estrategicos"/>
    <s v="FILMTEX S.A.S."/>
    <n v="860049313"/>
    <s v="KR 73 No. 62 D - 81 SUR BRR PERDOMO"/>
    <m/>
    <n v="429799"/>
    <s v="Bogotá"/>
    <x v="5"/>
    <m/>
    <d v="2019-05-27T00:00:00.000"/>
    <n v="84030577"/>
    <m/>
    <m/>
    <m/>
    <n v="84030577"/>
    <n v="0.003440127535473767"/>
    <m/>
    <n v="84030577"/>
  </r>
  <r>
    <s v="ACREEDORES CLASE C - Estrategicos"/>
    <s v="FILMTEX S.A.S."/>
    <n v="860049313"/>
    <s v="KR 73 No. 62 D - 81 SUR BRR PERDOMO"/>
    <m/>
    <n v="429987"/>
    <s v="Bogotá"/>
    <x v="5"/>
    <m/>
    <d v="2019-05-31T00:00:00.000"/>
    <n v="12597007"/>
    <m/>
    <m/>
    <m/>
    <n v="12597007"/>
    <n v="0.000515708831146736"/>
    <m/>
    <n v="12597007"/>
  </r>
  <r>
    <s v="ACREEDORES CLASE C - Estrategicos"/>
    <s v="FILMTEX S.A.S."/>
    <n v="860049313"/>
    <s v="KR 73 No. 62 D - 81 SUR BRR PERDOMO"/>
    <m/>
    <n v="430073"/>
    <s v="Bogotá"/>
    <x v="5"/>
    <m/>
    <d v="2019-05-31T00:00:00.000"/>
    <n v="10235012"/>
    <m/>
    <m/>
    <m/>
    <n v="10235012"/>
    <n v="0.00041901112504683183"/>
    <m/>
    <n v="10235012"/>
  </r>
  <r>
    <s v="ACREEDORES CLASE C - Estrategicos"/>
    <s v="FILMTEX S.A.S."/>
    <n v="860049313"/>
    <s v="KR 73 No. 62 D - 81 SUR BRR PERDOMO"/>
    <m/>
    <n v="430074"/>
    <s v="Bogotá"/>
    <x v="5"/>
    <m/>
    <d v="2019-05-30T00:00:00.000"/>
    <n v="27169753"/>
    <m/>
    <m/>
    <m/>
    <n v="27169753"/>
    <n v="0.0011123024351876222"/>
    <m/>
    <n v="27169753"/>
  </r>
  <r>
    <s v="ACREEDORES CLASE C - Estrategicos"/>
    <s v="FILMTEX S.A.S."/>
    <n v="860049313"/>
    <s v="KR 73 No. 62 D - 81 SUR BRR PERDOMO"/>
    <m/>
    <n v="430380"/>
    <s v="Bogotá"/>
    <x v="5"/>
    <m/>
    <d v="2019-06-07T00:00:00.000"/>
    <n v="1216561"/>
    <m/>
    <m/>
    <m/>
    <n v="1216561"/>
    <n v="4.9804787067968145E-05"/>
    <m/>
    <n v="1216561"/>
  </r>
  <r>
    <s v="ACREEDORES CLASE C - Estrategicos"/>
    <s v="FILMTEX S.A.S."/>
    <n v="860049313"/>
    <s v="KR 73 No. 62 D - 81 SUR BRR PERDOMO"/>
    <m/>
    <n v="430379"/>
    <s v="Bogotá"/>
    <x v="5"/>
    <m/>
    <d v="2019-06-07T00:00:00.000"/>
    <n v="434350"/>
    <m/>
    <m/>
    <m/>
    <n v="434350"/>
    <n v="1.7781853325046557E-05"/>
    <m/>
    <n v="434350"/>
  </r>
  <r>
    <s v="ACREEDORES CLASE C - Estrategicos"/>
    <s v="FILMTEX S.A.S."/>
    <n v="860049313"/>
    <s v="KR 73 No. 62 D - 81 SUR BRR PERDOMO"/>
    <m/>
    <n v="430454"/>
    <s v="Bogotá"/>
    <x v="5"/>
    <m/>
    <d v="2019-06-11T00:00:00.000"/>
    <n v="760351"/>
    <m/>
    <m/>
    <m/>
    <n v="760351"/>
    <n v="3.112800726960395E-05"/>
    <m/>
    <n v="760351"/>
  </r>
  <r>
    <s v="ACREEDORES CLASE C - Estrategicos"/>
    <s v="FILMTEX S.A.S."/>
    <n v="860049313"/>
    <s v="KR 73 No. 62 D - 81 SUR BRR PERDOMO"/>
    <m/>
    <n v="430623"/>
    <s v="Bogotá"/>
    <x v="5"/>
    <m/>
    <d v="2019-06-14T00:00:00.000"/>
    <n v="8259790"/>
    <m/>
    <m/>
    <m/>
    <n v="8259790"/>
    <n v="0.00033814751761410453"/>
    <m/>
    <n v="8259790"/>
  </r>
  <r>
    <s v="ACREEDORES CLASE C - Estrategicos"/>
    <s v="FILMTEX S.A.S."/>
    <n v="860049313"/>
    <s v="KR 73 No. 62 D - 81 SUR BRR PERDOMO"/>
    <m/>
    <n v="430622"/>
    <s v="Bogotá"/>
    <x v="5"/>
    <m/>
    <d v="2019-06-17T00:00:00.000"/>
    <n v="816340"/>
    <m/>
    <m/>
    <m/>
    <n v="816340"/>
    <n v="3.342014076981353E-05"/>
    <m/>
    <n v="816340"/>
  </r>
  <r>
    <s v="ACREEDORES CLASE C - Estrategicos"/>
    <s v="FILMTEX S.A.S."/>
    <n v="860049313"/>
    <s v="KR 73 No. 62 D - 81 SUR BRR PERDOMO"/>
    <m/>
    <n v="431072"/>
    <s v="Bogotá"/>
    <x v="5"/>
    <m/>
    <d v="2019-07-03T00:00:00.000"/>
    <n v="6669902"/>
    <m/>
    <m/>
    <m/>
    <n v="6669902"/>
    <n v="0.0002730590976319436"/>
    <m/>
    <n v="6669902"/>
  </r>
  <r>
    <s v="ACREEDORES CLASE C - Estrategicos"/>
    <s v="FILMTEX S.A.S."/>
    <n v="860049313"/>
    <s v="KR 73 No. 62 D - 81 SUR BRR PERDOMO"/>
    <m/>
    <n v="431071"/>
    <s v="Bogotá"/>
    <x v="5"/>
    <m/>
    <d v="2019-07-03T00:00:00.000"/>
    <n v="2618524"/>
    <m/>
    <m/>
    <m/>
    <n v="2618524"/>
    <n v="0.00010719974604838083"/>
    <m/>
    <n v="2618524"/>
  </r>
  <r>
    <s v="ACREEDORES CLASE C - Estrategicos"/>
    <s v="FILMTEX S.A.S."/>
    <n v="860049313"/>
    <s v="KR 73 No. 62 D - 81 SUR BRR PERDOMO"/>
    <m/>
    <n v="431073"/>
    <s v="Bogotá"/>
    <x v="5"/>
    <m/>
    <d v="2019-07-03T00:00:00.000"/>
    <n v="8395676"/>
    <m/>
    <m/>
    <m/>
    <n v="8395676"/>
    <n v="0.00034371055415359405"/>
    <m/>
    <n v="8395676"/>
  </r>
  <r>
    <s v="ACREEDORES CLASE C - Estrategicos"/>
    <s v="FILMTEX S.A.S."/>
    <n v="860049313"/>
    <s v="KR 73 No. 62 D - 81 SUR BRR PERDOMO"/>
    <m/>
    <n v="431152"/>
    <s v="Bogotá"/>
    <x v="5"/>
    <m/>
    <d v="2019-07-05T00:00:00.000"/>
    <n v="4496153"/>
    <m/>
    <m/>
    <m/>
    <n v="4496153"/>
    <n v="0.00018406799395180858"/>
    <m/>
    <n v="4496153"/>
  </r>
  <r>
    <s v="ACREEDORES CLASE C - Estrategicos"/>
    <s v="FILMTEX S.A.S."/>
    <n v="860049313"/>
    <s v="KR 73 No. 62 D - 81 SUR BRR PERDOMO"/>
    <m/>
    <n v="431166"/>
    <s v="Bogotá"/>
    <x v="5"/>
    <m/>
    <d v="2019-07-02T00:00:00.000"/>
    <n v="792254"/>
    <m/>
    <m/>
    <m/>
    <n v="792254"/>
    <n v="3.243408408928614E-05"/>
    <m/>
    <n v="792254"/>
  </r>
  <r>
    <s v="ACREEDORES CLASE C - Estrategicos"/>
    <s v="FILMTEX S.A.S."/>
    <n v="860049313"/>
    <s v="KR 73 No. 62 D - 81 SUR BRR PERDOMO"/>
    <m/>
    <n v="431165"/>
    <s v="Bogotá"/>
    <x v="5"/>
    <m/>
    <d v="2019-07-02T00:00:00.000"/>
    <n v="38869970"/>
    <m/>
    <m/>
    <m/>
    <n v="38869970"/>
    <n v="0.0015912975832599516"/>
    <m/>
    <n v="38869970"/>
  </r>
  <r>
    <s v="ACREEDORES CLASE C - Estrategicos"/>
    <s v="FILMTEX S.A.S."/>
    <n v="860049313"/>
    <s v="KR 73 No. 62 D - 81 SUR BRR PERDOMO"/>
    <m/>
    <n v="433592"/>
    <s v="Bogotá"/>
    <x v="5"/>
    <m/>
    <d v="2019-09-04T00:00:00.000"/>
    <n v="1687896"/>
    <m/>
    <m/>
    <m/>
    <n v="1687896"/>
    <n v="6.910076919519463E-05"/>
    <m/>
    <n v="1687896"/>
  </r>
  <r>
    <s v="ACREEDORES CLASE C - Estrategicos"/>
    <s v="COLOR LIQUIDO IMPRESION DIGITAL S.A.S."/>
    <n v="811036638"/>
    <s v="KR 43 F No. 19 - 26"/>
    <m/>
    <s v="CL48017"/>
    <s v="Bogotá"/>
    <x v="5"/>
    <m/>
    <d v="2017-05-25T00:00:00.000"/>
    <n v="2187504.18"/>
    <m/>
    <m/>
    <m/>
    <n v="2187504.18"/>
    <n v="8.95542269521958E-05"/>
    <m/>
    <n v="2187504.18"/>
  </r>
  <r>
    <s v="ACREEDORES CLASE C - Estrategicos"/>
    <s v="COLOR LIQUIDO IMPRESION DIGITAL S.A.S."/>
    <n v="811036638"/>
    <s v="KR 43 F No. 19 - 26"/>
    <m/>
    <s v="CL62665"/>
    <s v="Bogotá"/>
    <x v="5"/>
    <m/>
    <d v="2019-08-09T00:00:00.000"/>
    <n v="156000000"/>
    <m/>
    <m/>
    <m/>
    <n v="156000000"/>
    <n v="0.006386483524133218"/>
    <m/>
    <m/>
  </r>
  <r>
    <s v="ACREEDORES CLASE C - Estrategicos"/>
    <s v="HP FINANCIAL SERVICES COLOMBIA LLC SUCURSAL COLOMBIA"/>
    <n v="830076882"/>
    <s v="CL 93 No. 15 - 59 OF 403"/>
    <m/>
    <m/>
    <s v="Bogotá"/>
    <x v="5"/>
    <m/>
    <m/>
    <n v="39913351"/>
    <m/>
    <m/>
    <m/>
    <n v="39913351"/>
    <n v="0.0016340125548361928"/>
    <m/>
    <n v="39913351"/>
  </r>
  <r>
    <s v="ACREEDORES CLASE C - Estrategicos"/>
    <s v="SURTISCREEN DIGITAL S.A."/>
    <n v="900129415"/>
    <s v="CL 71 No. 72 A - 41"/>
    <m/>
    <n v="41847"/>
    <s v="Bogotá"/>
    <x v="5"/>
    <m/>
    <d v="2019-10-10T00:00:00.000"/>
    <n v="309953"/>
    <m/>
    <m/>
    <m/>
    <n v="309953"/>
    <n v="1.268916492151066E-05"/>
    <m/>
    <n v="309953"/>
  </r>
  <r>
    <s v="ACREEDORES CLASE C - Estrategicos"/>
    <s v="SURTISCREEN DIGITAL S.A."/>
    <n v="900129415"/>
    <s v="CL 71 No. 72 A - 41"/>
    <m/>
    <n v="41907"/>
    <s v="Bogotá"/>
    <x v="5"/>
    <m/>
    <d v="2019-10-11T00:00:00.000"/>
    <n v="186732"/>
    <m/>
    <m/>
    <m/>
    <n v="186732"/>
    <n v="7.644620778387462E-06"/>
    <m/>
    <n v="186732"/>
  </r>
  <r>
    <s v="ACREEDORES CLASE C - Estrategicos"/>
    <s v="SURTISCREEN DIGITAL S.A."/>
    <n v="900129415"/>
    <s v="CL 71 No. 72 A - 41"/>
    <m/>
    <n v="41925"/>
    <s v="Bogotá"/>
    <x v="5"/>
    <m/>
    <d v="2019-10-15T00:00:00.000"/>
    <n v="13500446"/>
    <m/>
    <m/>
    <m/>
    <n v="13500446"/>
    <n v="0.0005526947176118603"/>
    <m/>
    <n v="13500446"/>
  </r>
  <r>
    <s v="ACREEDORES CLASE C - Estrategicos"/>
    <s v="SURTISCREEN DIGITAL S.A."/>
    <n v="900129415"/>
    <s v="CL 71 No. 72 A - 41"/>
    <m/>
    <n v="42112"/>
    <s v="Bogotá"/>
    <x v="5"/>
    <m/>
    <d v="2019-10-30T00:00:00.000"/>
    <n v="10153926"/>
    <m/>
    <m/>
    <m/>
    <n v="10153926"/>
    <n v="0.0004156915455401789"/>
    <m/>
    <n v="10153926"/>
  </r>
  <r>
    <s v="ACREEDORES CLASE C - Estrategicos"/>
    <s v="SURTISCREEN DIGITAL S.A."/>
    <n v="900129415"/>
    <s v="CL 71 No. 72 A - 41"/>
    <m/>
    <n v="42253"/>
    <s v="Bogotá"/>
    <x v="5"/>
    <m/>
    <d v="2019-11-12T00:00:00.000"/>
    <n v="3389615"/>
    <m/>
    <m/>
    <m/>
    <n v="3389615"/>
    <n v="0.00013876743814522318"/>
    <m/>
    <n v="3389615"/>
  </r>
  <r>
    <s v="ACREEDORES CLASE C - Estrategicos"/>
    <s v="SURTISCREEN DIGITAL S.A."/>
    <n v="900129415"/>
    <s v="CL 71 No. 72 A - 41"/>
    <m/>
    <n v="42415"/>
    <s v="Bogotá"/>
    <x v="5"/>
    <m/>
    <d v="2019-11-21T00:00:00.000"/>
    <n v="439285"/>
    <m/>
    <m/>
    <m/>
    <n v="439285"/>
    <n v="1.7983887274992696E-05"/>
    <m/>
    <n v="439285"/>
  </r>
  <r>
    <s v="ACREEDORES CLASE C - Estrategicos"/>
    <s v="SURTISCREEN DIGITAL S.A."/>
    <n v="900129415"/>
    <s v="CL 71 No. 72 A - 41"/>
    <m/>
    <s v="COM0060"/>
    <s v="Bogotá"/>
    <x v="5"/>
    <m/>
    <d v="2019-12-03T00:00:00.000"/>
    <n v="17548962"/>
    <m/>
    <m/>
    <m/>
    <n v="17548962"/>
    <n v="0.0007184369017861533"/>
    <m/>
    <n v="17548962"/>
  </r>
  <r>
    <s v="ACREEDORES CLASE C - Estrategicos"/>
    <s v="SURTISCREEN DIGITAL S.A."/>
    <n v="900129415"/>
    <s v="CL 71 No. 72 A - 41"/>
    <m/>
    <s v="COM0117"/>
    <s v="Bogotá"/>
    <x v="5"/>
    <m/>
    <d v="2019-12-05T00:00:00.000"/>
    <n v="15949878"/>
    <m/>
    <m/>
    <m/>
    <n v="15949878"/>
    <n v="0.000652972006788044"/>
    <m/>
    <n v="15949878"/>
  </r>
  <r>
    <s v="ACREEDORES CLASE C - Estrategicos"/>
    <s v="SURTISCREEN DIGITAL S.A."/>
    <n v="900129415"/>
    <s v="CL 71 No. 72 A - 41"/>
    <m/>
    <s v="COM0310"/>
    <s v="Bogotá"/>
    <x v="5"/>
    <m/>
    <d v="2019-12-19T00:00:00.000"/>
    <n v="280667"/>
    <m/>
    <m/>
    <m/>
    <n v="280667"/>
    <n v="1.1490225456845498E-05"/>
    <m/>
    <n v="280667"/>
  </r>
  <r>
    <s v="ACREEDORES CLASE C - Estrategicos"/>
    <s v="SURTISCREEN DIGITAL S.A."/>
    <n v="900129415"/>
    <s v="CL 71 No. 72 A - 41"/>
    <m/>
    <s v="COM1089"/>
    <s v="Bogotá"/>
    <x v="5"/>
    <m/>
    <d v="2020-03-12T00:00:00.000"/>
    <n v="134160"/>
    <m/>
    <m/>
    <m/>
    <n v="134160"/>
    <n v="5.492375830754567E-06"/>
    <m/>
    <n v="134160"/>
  </r>
  <r>
    <s v="ACREEDORES CLASE C - Estrategicos"/>
    <s v="SURTISCREEN DIGITAL S.A."/>
    <n v="900129415"/>
    <s v="CL 71 No. 72 A - 41"/>
    <m/>
    <s v="COM0416"/>
    <s v="Bogotá"/>
    <x v="5"/>
    <m/>
    <d v="2020-01-20T00:00:00.000"/>
    <n v="31383327"/>
    <m/>
    <m/>
    <m/>
    <n v="31383327"/>
    <n v="0.0012848019283204176"/>
    <m/>
    <n v="31383327"/>
  </r>
  <r>
    <s v="ACREEDORES CLASE C - Estrategicos"/>
    <s v="SURTISCREEN DIGITAL S.A."/>
    <n v="900129415"/>
    <s v="CL 71 No. 72 A - 41"/>
    <m/>
    <s v="COM1180"/>
    <s v="Bogotá"/>
    <x v="5"/>
    <m/>
    <d v="2020-03-18T00:00:00.000"/>
    <n v="332889"/>
    <m/>
    <m/>
    <m/>
    <n v="332889"/>
    <n v="1.3628141755546043E-05"/>
    <m/>
    <n v="332889"/>
  </r>
  <r>
    <s v="ACREEDORES CLASE C - Estrategicos"/>
    <s v="FUJIFILM COLOMBIA S.A.S."/>
    <n v="900561861"/>
    <s v="KR 15 No. 88 - 64 OF 402"/>
    <m/>
    <n v="9995"/>
    <s v="Bogotá"/>
    <x v="5"/>
    <m/>
    <d v="2020-02-05T00:00:00.000"/>
    <n v="859828"/>
    <m/>
    <m/>
    <m/>
    <n v="859828"/>
    <n v="3.5200495869156515E-05"/>
    <m/>
    <n v="859828"/>
  </r>
  <r>
    <s v="ACREEDORES CLASE C - Estrategicos"/>
    <s v="FUJIFILM COLOMBIA S.A.S."/>
    <n v="900561861"/>
    <s v="KR 15 No. 88 - 64 OF 402"/>
    <m/>
    <n v="9994"/>
    <s v="Bogotá"/>
    <x v="5"/>
    <m/>
    <d v="2020-02-05T00:00:00.000"/>
    <n v="5090983"/>
    <m/>
    <m/>
    <m/>
    <n v="5090983"/>
    <n v="0.00020841973750732244"/>
    <m/>
    <n v="5090983"/>
  </r>
  <r>
    <s v="ACREEDORES CLASE C - Estrategicos"/>
    <s v="FUJIFILM COLOMBIA S.A.S."/>
    <n v="900561861"/>
    <s v="KR 15 No. 88 - 64 OF 402"/>
    <m/>
    <n v="9887"/>
    <s v="Bogotá"/>
    <x v="5"/>
    <m/>
    <d v="2020-01-13T00:00:00.000"/>
    <n v="898628"/>
    <m/>
    <m/>
    <m/>
    <n v="898628"/>
    <n v="3.6788928950799904E-05"/>
    <m/>
    <n v="898628"/>
  </r>
  <r>
    <s v="ACREEDORES CLASE C - Estrategicos"/>
    <s v="FUJIFILM COLOMBIA S.A.S."/>
    <n v="900561861"/>
    <s v="KR 15 No. 88 - 64 OF 402"/>
    <m/>
    <n v="9952"/>
    <s v="Bogotá"/>
    <x v="5"/>
    <m/>
    <d v="2020-01-28T00:00:00.000"/>
    <n v="3605979"/>
    <m/>
    <m/>
    <m/>
    <n v="3605979"/>
    <n v="0.00014762516328122036"/>
    <m/>
    <n v="3605979"/>
  </r>
  <r>
    <s v="ACREEDORES CLASE C - Estrategicos"/>
    <s v="FUJIFILM COLOMBIA S.A.S."/>
    <n v="900561861"/>
    <s v="KR 15 No. 88 - 64 OF 402"/>
    <m/>
    <n v="9992"/>
    <s v="Bogotá"/>
    <x v="5"/>
    <m/>
    <d v="2020-02-24T00:00:00.000"/>
    <n v="2797472"/>
    <m/>
    <m/>
    <m/>
    <n v="2797472"/>
    <n v="0.00011452569767451283"/>
    <m/>
    <n v="2797472"/>
  </r>
  <r>
    <s v="ACREEDORES CLASE C - Estrategicos"/>
    <s v="FUJIFILM COLOMBIA S.A.S."/>
    <n v="900561861"/>
    <s v="KR 15 No. 88 - 64 OF 402"/>
    <m/>
    <n v="15112"/>
    <s v="Bogotá"/>
    <x v="5"/>
    <m/>
    <d v="2020-02-28T00:00:00.000"/>
    <n v="4406743"/>
    <m/>
    <m/>
    <m/>
    <n v="4406743"/>
    <n v="0.00018040763823454735"/>
    <m/>
    <n v="4406743"/>
  </r>
  <r>
    <s v="ACREEDORES CLASE C - Estrategicos"/>
    <s v="FUJIFILM COLOMBIA S.A.S."/>
    <n v="900561861"/>
    <s v="KR 15 No. 88 - 64 OF 402"/>
    <m/>
    <n v="8995"/>
    <s v="Bogotá"/>
    <x v="5"/>
    <m/>
    <d v="2020-02-28T00:00:00.000"/>
    <n v="10663436"/>
    <m/>
    <m/>
    <m/>
    <n v="10663436"/>
    <n v="0.0004365503738759553"/>
    <m/>
    <n v="10663436"/>
  </r>
  <r>
    <s v="ACREEDORES CLASE C - Estrategicos"/>
    <s v="HECTOR ALBERTO MORENO RUGELES"/>
    <n v="79134549"/>
    <s v="KR 87 A No. 84 A - 34 BRR LOS CEREZOS"/>
    <m/>
    <n v="1152"/>
    <s v="Bogotá"/>
    <x v="5"/>
    <m/>
    <d v="2019-10-01T00:00:00.000"/>
    <n v="1065324"/>
    <m/>
    <m/>
    <m/>
    <n v="1065324"/>
    <n v="4.361329598630574E-05"/>
    <m/>
    <n v="1065324"/>
  </r>
  <r>
    <s v="ACREEDORES CLASE C - Estrategicos"/>
    <s v="HECTOR ALBERTO MORENO RUGELES"/>
    <n v="79134549"/>
    <s v="KR 87 A No. 84 A - 34 BRR LOS CEREZOS"/>
    <m/>
    <n v="1174"/>
    <s v="Bogotá"/>
    <x v="5"/>
    <m/>
    <d v="2019-10-28T00:00:00.000"/>
    <n v="1961732"/>
    <m/>
    <m/>
    <m/>
    <n v="1961732"/>
    <n v="8.03113403638776E-05"/>
    <m/>
    <m/>
  </r>
  <r>
    <s v="ACREEDORES CLASE C - Estrategicos"/>
    <s v="HECTOR ALBERTO MORENO RUGELES"/>
    <n v="79134549"/>
    <s v="KR 87 A No. 84 A - 34 BRR LOS CEREZOS"/>
    <m/>
    <n v="1191"/>
    <s v="Bogotá"/>
    <x v="5"/>
    <m/>
    <d v="2019-11-19T00:00:00.000"/>
    <n v="1961732"/>
    <m/>
    <m/>
    <m/>
    <n v="1961732"/>
    <n v="8.03113403638776E-05"/>
    <m/>
    <m/>
  </r>
  <r>
    <s v="ACREEDORES CLASE C - Estrategicos"/>
    <s v="HECTOR ALBERTO MORENO RUGELES"/>
    <n v="79134549"/>
    <s v="KR 87 A No. 84 A - 34 BRR LOS CEREZOS"/>
    <m/>
    <n v="1230"/>
    <s v="Bogotá"/>
    <x v="5"/>
    <m/>
    <d v="2020-02-20T00:00:00.000"/>
    <n v="12693560"/>
    <m/>
    <m/>
    <m/>
    <n v="12693560"/>
    <n v="0.000519661614119208"/>
    <m/>
    <m/>
  </r>
  <r>
    <s v="ACREEDORES CLASE C - Estrategicos"/>
    <s v="ASESORES EN SISTEMAS DE COMPUTO PARTS SAS"/>
    <n v="900721740"/>
    <s v="AUTOP MEDELLIN No. 0 - 0 KM 1 VIA SIBERIA"/>
    <m/>
    <n v="11589"/>
    <s v="Bogotá"/>
    <x v="5"/>
    <m/>
    <d v="2019-10-18T00:00:00.000"/>
    <n v="2911867"/>
    <m/>
    <m/>
    <m/>
    <n v="2911867"/>
    <n v="0.0001192089142305591"/>
    <m/>
    <n v="2911867"/>
  </r>
  <r>
    <s v="ACREEDORES CLASE C - Estrategicos"/>
    <s v="ASESORES EN SISTEMAS DE COMPUTO PARTS SAS"/>
    <n v="900721740"/>
    <s v="AUTOP MEDELLIN No. 0 - 0 KM 1 VIA SIBERIA"/>
    <m/>
    <n v="282"/>
    <s v="Bogotá"/>
    <x v="5"/>
    <m/>
    <d v="2020-02-25T00:00:00.000"/>
    <n v="2207192"/>
    <m/>
    <m/>
    <m/>
    <n v="2207192"/>
    <n v="9.036022655511951E-05"/>
    <m/>
    <n v="2207192"/>
  </r>
  <r>
    <s v="ACREEDORES CLASE C - Estrategicos"/>
    <s v="LATIN PARTS COLOMBIA SAS"/>
    <n v="900511897"/>
    <s v="AUTOP MEDELLIN No. 3 - 01"/>
    <m/>
    <n v="29587"/>
    <s v="Bogotá"/>
    <x v="5"/>
    <m/>
    <d v="2018-03-12T00:00:00.000"/>
    <n v="1867282.15"/>
    <m/>
    <m/>
    <m/>
    <n v="1867282.15"/>
    <n v="7.644465824284007E-05"/>
    <m/>
    <n v="1867282.15"/>
  </r>
  <r>
    <s v="ACREEDORES CLASE C - Estrategicos"/>
    <s v="IMPORTADORA SOLUCIONES Y SUMINISTROS SAS"/>
    <n v="901197061"/>
    <s v="CL 98 BIS 68B - 18 PI 3"/>
    <m/>
    <s v="BTA 2"/>
    <s v="Bogotá"/>
    <x v="5"/>
    <m/>
    <d v="2020-01-31T00:00:00.000"/>
    <n v="1948700"/>
    <m/>
    <m/>
    <m/>
    <m/>
    <m/>
    <m/>
    <m/>
  </r>
  <r>
    <s v="ACREEDORES CLASE C - Estrategicos"/>
    <s v="TECNI-ROLLOS E.U."/>
    <n v="900205840"/>
    <s v="CL 4 C BIS No. 55 - 02"/>
    <m/>
    <n v="1729"/>
    <s v="Bogotá"/>
    <x v="5"/>
    <m/>
    <d v="2019-12-19T00:00:00.000"/>
    <n v="418882"/>
    <m/>
    <m/>
    <m/>
    <n v="418882"/>
    <n v="1.714860892023058E-05"/>
    <m/>
    <n v="418882"/>
  </r>
  <r>
    <s v="ACREEDORES CLASE C - Estrategicos"/>
    <s v="TECNI-ROLLOS E.U."/>
    <n v="900205840"/>
    <s v="CL 4 C BIS No. 55 - 02"/>
    <m/>
    <n v="2323"/>
    <s v="Bogotá"/>
    <x v="5"/>
    <m/>
    <m/>
    <n v="503370"/>
    <m/>
    <m/>
    <m/>
    <n v="503370"/>
    <n v="2.060746289450601E-05"/>
    <m/>
    <m/>
  </r>
  <r>
    <s v="ACREEDORES CLASE C - Estrategicos"/>
    <s v="TECNI-ROLLOS E.U."/>
    <n v="900205840"/>
    <s v="CL 4 C BIS No. 55 - 02"/>
    <m/>
    <n v="2045"/>
    <s v="Bogotá"/>
    <x v="5"/>
    <m/>
    <d v="2019-12-19T00:00:00.000"/>
    <n v="335580"/>
    <m/>
    <m/>
    <m/>
    <n v="335580"/>
    <n v="1.373830859633734E-05"/>
    <m/>
    <m/>
  </r>
  <r>
    <s v="ACREEDORES CLASE C - Estrategicos"/>
    <s v="TECNI-ROLLOS E.U."/>
    <n v="900205840"/>
    <s v="CL 4 C BIS No. 55 - 02"/>
    <m/>
    <n v="2059"/>
    <s v="Bogotá"/>
    <x v="5"/>
    <m/>
    <d v="2020-02-05T00:00:00.000"/>
    <n v="812532"/>
    <m/>
    <m/>
    <m/>
    <n v="812532"/>
    <n v="3.326424506942956E-05"/>
    <m/>
    <n v="812532"/>
  </r>
  <r>
    <s v="ACREEDORES CLASE C - Estrategicos"/>
    <s v="TECNI-ROLLOS E.U."/>
    <n v="900205840"/>
    <s v="CL 4 C BIS No. 55 - 02"/>
    <m/>
    <n v="2276"/>
    <s v="Bogotá"/>
    <x v="5"/>
    <m/>
    <d v="2020-02-05T00:00:00.000"/>
    <n v="265965"/>
    <m/>
    <m/>
    <m/>
    <n v="265965"/>
    <n v="1.0888340323692892E-05"/>
    <m/>
    <n v="265965"/>
  </r>
  <r>
    <s v="ACREEDORES CLASE C - Estrategicos"/>
    <s v="TECNI-ROLLOS E.U."/>
    <n v="900205840"/>
    <s v="CL 4 C BIS No. 55 - 02"/>
    <m/>
    <n v="2358"/>
    <s v="Bogotá"/>
    <x v="5"/>
    <m/>
    <d v="2020-02-28T00:00:00.000"/>
    <n v="355810"/>
    <m/>
    <m/>
    <m/>
    <n v="355810"/>
    <n v="1.456650450462718E-05"/>
    <m/>
    <n v="355810"/>
  </r>
  <r>
    <s v="ACREEDORES CLASE C - Estrategicos"/>
    <s v="MUTOH AMERICA INC"/>
    <n v="444444599"/>
    <s v=".2602 south 47th street suite 102 Phoenix USA"/>
    <m/>
    <s v="ORD129094"/>
    <s v="Exterior"/>
    <x v="5"/>
    <m/>
    <m/>
    <n v="398329"/>
    <m/>
    <m/>
    <m/>
    <n v="398329"/>
    <n v="1.630718971592603E-05"/>
    <m/>
    <n v="398329"/>
  </r>
  <r>
    <s v="ACREEDORES CLASE C - Estrategicos"/>
    <s v="MUTOH AMERICA INC"/>
    <n v="444444599"/>
    <s v=".2602 south 47th street suite 102 Phoenix USA"/>
    <m/>
    <s v="INV0129272"/>
    <s v="Exterior"/>
    <x v="5"/>
    <m/>
    <m/>
    <n v="1698873.185"/>
    <m/>
    <m/>
    <m/>
    <n v="1698873.185"/>
    <n v="6.955016413842451E-05"/>
    <m/>
    <n v="1698873.185"/>
  </r>
  <r>
    <s v="ACREEDORES CLASE C - Estrategicos"/>
    <s v="MUTOH AMERICA INC"/>
    <n v="444444599"/>
    <s v=".2602 south 47th street suite 102 Phoenix USA"/>
    <m/>
    <s v="ORD134106"/>
    <s v="Exterior"/>
    <x v="5"/>
    <m/>
    <m/>
    <n v="2485572.96"/>
    <m/>
    <m/>
    <m/>
    <n v="2485572.96"/>
    <n v="0.00010175686382737841"/>
    <m/>
    <n v="2485572.96"/>
  </r>
  <r>
    <s v="ACREEDORES CLASE C - Estrategicos"/>
    <s v="MUTOH AMERICA INC"/>
    <n v="444444599"/>
    <s v=".2602 south 47th street suite 102 Phoenix USA"/>
    <m/>
    <s v="INV0135209"/>
    <s v="Exterior"/>
    <x v="5"/>
    <m/>
    <m/>
    <n v="4819780.9"/>
    <m/>
    <m/>
    <m/>
    <n v="4819780.9"/>
    <n v="0.00019731699556270495"/>
    <m/>
    <n v="4819780.9"/>
  </r>
  <r>
    <s v="ACREEDORES CLASE C - Estrategicos"/>
    <s v="MUTOH AMERICA INC"/>
    <n v="444444599"/>
    <s v=".2602 south 47th street suite 102 Phoenix USA"/>
    <m/>
    <s v="INV0135942"/>
    <s v="Exterior"/>
    <x v="5"/>
    <m/>
    <m/>
    <n v="41987859.89"/>
    <m/>
    <m/>
    <m/>
    <n v="41987859.89"/>
    <n v="0.0017189408679557626"/>
    <m/>
    <n v="41987859.89"/>
  </r>
  <r>
    <s v="ACREEDORES CLASE C - Estrategicos"/>
    <s v="MUTOH AMERICA INC"/>
    <n v="444444599"/>
    <s v=".2602 south 47th street suite 102 Phoenix USA"/>
    <m/>
    <s v="ORD137366"/>
    <s v="Exterior"/>
    <x v="5"/>
    <m/>
    <m/>
    <n v="414262.16"/>
    <m/>
    <m/>
    <m/>
    <n v="414262.16"/>
    <n v="1.695947730456307E-05"/>
    <m/>
    <n v="414262.16"/>
  </r>
  <r>
    <s v="ACREEDORES CLASE C - Estrategicos"/>
    <s v="MUTOH AMERICA INC"/>
    <n v="444444599"/>
    <s v=".2602 south 47th street suite 102 Phoenix USA"/>
    <m/>
    <s v="INV0135942"/>
    <s v="Exterior"/>
    <x v="5"/>
    <m/>
    <m/>
    <n v="13144857"/>
    <m/>
    <m/>
    <m/>
    <n v="13144857"/>
    <n v="0.000538137260625559"/>
    <m/>
    <n v="13144857"/>
  </r>
  <r>
    <s v="ACREEDORES CLASE C - Estrategicos"/>
    <s v="MUTOH AMERICA INC"/>
    <n v="444444599"/>
    <s v=".2602 south 47th street suite 102 Phoenix USA"/>
    <m/>
    <s v="INV0135942"/>
    <s v="Exterior"/>
    <x v="5"/>
    <m/>
    <m/>
    <n v="13144857"/>
    <m/>
    <m/>
    <m/>
    <n v="13144857"/>
    <n v="0.000538137260625559"/>
    <m/>
    <n v="13144857"/>
  </r>
  <r>
    <s v="ACREEDORES CLASE C - Estrategicos"/>
    <s v="MUTOH AMERICA INC"/>
    <n v="444444599"/>
    <s v=".2602 south 47th street suite 102 Phoenix USA"/>
    <m/>
    <s v="INV0135942"/>
    <s v="Exterior"/>
    <x v="5"/>
    <m/>
    <m/>
    <n v="13144857"/>
    <m/>
    <m/>
    <m/>
    <n v="13144857"/>
    <n v="0.000538137260625559"/>
    <m/>
    <n v="13144857"/>
  </r>
  <r>
    <s v="ACREEDORES CLASE C - Estrategicos"/>
    <s v="MUTOH AMERICA INC"/>
    <n v="444444599"/>
    <s v=".2602 south 47th street suite 102 Phoenix USA"/>
    <m/>
    <s v="INV0135942"/>
    <s v="Exterior"/>
    <x v="5"/>
    <m/>
    <m/>
    <n v="13144857"/>
    <m/>
    <m/>
    <m/>
    <n v="13144857"/>
    <n v="0.000538137260625559"/>
    <m/>
    <n v="13144857"/>
  </r>
  <r>
    <s v="ACREEDORES CLASE C - Estrategicos"/>
    <s v="MUTOH AMERICA INC"/>
    <n v="444444599"/>
    <s v=".2602 south 47th street suite 102 Phoenix USA"/>
    <m/>
    <n v="1998"/>
    <s v="Exterior"/>
    <x v="5"/>
    <m/>
    <m/>
    <n v="7966580"/>
    <m/>
    <m/>
    <m/>
    <n v="7966580"/>
    <n v="0.00032614379431852056"/>
    <m/>
    <n v="7966580"/>
  </r>
  <r>
    <s v="ACREEDORES CLASE C - Estrategicos"/>
    <s v="MUTOH AMERICA INC"/>
    <n v="444444599"/>
    <s v=".2602 south 47th street suite 102 Phoenix USA"/>
    <m/>
    <s v="INV0138955"/>
    <s v="Exterior"/>
    <x v="5"/>
    <m/>
    <m/>
    <n v="3431604.335"/>
    <m/>
    <m/>
    <m/>
    <n v="3431604.335"/>
    <n v="0.00014048643940270272"/>
    <m/>
    <n v="3431604.335"/>
  </r>
  <r>
    <s v="ACREEDORES CLASE C - Estrategicos"/>
    <s v="MUTOH AMERICA INC"/>
    <n v="444444599"/>
    <s v=".2602 south 47th street suite 102 Phoenix USA"/>
    <m/>
    <n v="1998"/>
    <s v="Exterior"/>
    <x v="5"/>
    <m/>
    <m/>
    <n v="13144857"/>
    <m/>
    <m/>
    <m/>
    <n v="13144857"/>
    <n v="0.000538137260625559"/>
    <m/>
    <n v="13144857"/>
  </r>
  <r>
    <s v="ACREEDORES CLASE C - Estrategicos"/>
    <s v="MUTOH AMERICA INC"/>
    <n v="444444599"/>
    <s v=".2602 south 47th street suite 102 Phoenix USA"/>
    <m/>
    <s v="ORD131024"/>
    <s v="Exterior"/>
    <x v="5"/>
    <m/>
    <m/>
    <n v="79649866.84"/>
    <m/>
    <m/>
    <m/>
    <n v="79649866.84"/>
    <n v="0.0032607856555965688"/>
    <m/>
    <n v="79649866.84"/>
  </r>
  <r>
    <s v="ACREEDORES CLASE C - Estrategicos"/>
    <s v="MUTOH AMERICA INC"/>
    <n v="444444599"/>
    <s v=".2602 south 47th street suite 102 Phoenix USA"/>
    <m/>
    <s v="INV0139923"/>
    <s v="Exterior"/>
    <x v="5"/>
    <m/>
    <m/>
    <n v="26289714"/>
    <m/>
    <m/>
    <m/>
    <m/>
    <m/>
    <m/>
    <m/>
  </r>
  <r>
    <s v="ACREEDORES CLASE C - Estrategicos"/>
    <s v="MUTOH AMERICA INC"/>
    <n v="444444599"/>
    <s v=".2602 south 47th street suite 102 Phoenix USA"/>
    <m/>
    <s v="INV0139923"/>
    <s v="Exterior"/>
    <x v="5"/>
    <m/>
    <m/>
    <n v="54969402"/>
    <m/>
    <m/>
    <m/>
    <m/>
    <m/>
    <m/>
    <m/>
  </r>
  <r>
    <s v="ACREEDORES CLASE C - Estrategicos"/>
    <s v="MUTOH AMERICA INC"/>
    <n v="444444599"/>
    <s v=".2602 south 47th street suite 102 Phoenix USA"/>
    <m/>
    <s v="INV0140143"/>
    <s v="Exterior"/>
    <x v="5"/>
    <m/>
    <m/>
    <n v="3047216.85"/>
    <m/>
    <m/>
    <m/>
    <m/>
    <m/>
    <m/>
    <m/>
  </r>
  <r>
    <s v="ACREEDORES CLASE C - Estrategicos"/>
    <s v="MUTOH AMERICA INC"/>
    <n v="444444599"/>
    <s v=".2602 south 47th street suite 102 Phoenix USA"/>
    <m/>
    <s v="INV8482"/>
    <s v="Exterior"/>
    <x v="5"/>
    <m/>
    <m/>
    <n v="1563441.325"/>
    <m/>
    <m/>
    <m/>
    <m/>
    <m/>
    <m/>
    <m/>
  </r>
  <r>
    <s v="ACREEDORES CLASE C - Estrategicos"/>
    <s v="MUTOH AMERICA INC"/>
    <n v="444444599"/>
    <s v=".2602 south 47th street suite 102 Phoenix USA"/>
    <m/>
    <s v="ORD143313"/>
    <s v="Exterior"/>
    <x v="5"/>
    <m/>
    <m/>
    <n v="1424026.175"/>
    <m/>
    <m/>
    <m/>
    <m/>
    <m/>
    <m/>
    <m/>
  </r>
  <r>
    <s v="ACREEDORES CLASE C - Estrategicos"/>
    <s v="MARUBENI BUSINESS MACHINES (AMERICA) INC"/>
    <n v="444444711"/>
    <m/>
    <m/>
    <s v="9QAX0072"/>
    <s v="Exterior"/>
    <x v="5"/>
    <m/>
    <m/>
    <n v="244723100.57"/>
    <m/>
    <m/>
    <m/>
    <n v="244723100.57"/>
    <n v="0.010018718267725008"/>
    <m/>
    <n v="244723100.57"/>
  </r>
  <r>
    <s v="ACREEDORES CLASE C - Estrategicos"/>
    <s v="AEROMATRIX INFINITI AMERICA"/>
    <n v="444444471"/>
    <m/>
    <m/>
    <n v="2675"/>
    <s v="Exterior"/>
    <x v="5"/>
    <m/>
    <m/>
    <n v="13238105.818899998"/>
    <m/>
    <m/>
    <m/>
    <n v="13238105.818899998"/>
    <n v="0.0005419547737380571"/>
    <m/>
    <n v="13238105.818899998"/>
  </r>
  <r>
    <s v="ACREEDORES CLASE C - Estrategicos"/>
    <s v="AEROMATRIX INFINITI AMERICA"/>
    <n v="444444471"/>
    <m/>
    <m/>
    <n v="2673"/>
    <s v="Exterior"/>
    <x v="5"/>
    <m/>
    <m/>
    <n v="15767853.465"/>
    <m/>
    <m/>
    <m/>
    <n v="15767853.465"/>
    <n v="0.0006455201049049318"/>
    <m/>
    <n v="15767853.465"/>
  </r>
  <r>
    <s v="ACREEDORES CLASE C - Estrategicos"/>
    <s v="AEROMATRIX INFINITI AMERICA"/>
    <n v="444444471"/>
    <m/>
    <m/>
    <s v="OB-AJ2"/>
    <s v="Exterior"/>
    <x v="5"/>
    <m/>
    <m/>
    <n v="44872797.5054"/>
    <m/>
    <m/>
    <m/>
    <n v="44872797.5054"/>
    <n v="0.0018370473201923285"/>
    <m/>
    <n v="44872797.5054"/>
  </r>
  <r>
    <s v="ACREEDORES CLASE C - Estrategicos"/>
    <s v="DERFLEX/SHANGHAI ASIAN DEVELOPMENT PROSPEROUS IMPORT AND EXPORT CO LTD"/>
    <n v="800000366"/>
    <m/>
    <m/>
    <s v="DER59181119J"/>
    <s v="Exterior"/>
    <x v="5"/>
    <m/>
    <m/>
    <n v="12284466.36"/>
    <m/>
    <m/>
    <m/>
    <n v="12284466.36"/>
    <n v="0.0005029137308391586"/>
    <m/>
    <n v="12284466.36"/>
  </r>
  <r>
    <s v="ACREEDORES CLASE C - Estrategicos"/>
    <s v="PRINTLAT"/>
    <n v="87989876"/>
    <s v=".3221 SW 160th Avenue 7151 FCFL"/>
    <m/>
    <n v="6486"/>
    <s v="Exterior"/>
    <x v="5"/>
    <m/>
    <m/>
    <n v="10052788.304599999"/>
    <m/>
    <m/>
    <m/>
    <n v="10052788.304599999"/>
    <n v="0.0004115510697367115"/>
    <m/>
    <n v="10052788.304599999"/>
  </r>
  <r>
    <s v="ACREEDORES CLASE C - Estrategicos"/>
    <s v="PRINTLAT"/>
    <n v="87989876"/>
    <s v=".3221 SW 160th Avenue 7151 FCFL"/>
    <m/>
    <s v="180635A"/>
    <s v="Exterior"/>
    <x v="5"/>
    <m/>
    <m/>
    <n v="56715357.6728"/>
    <m/>
    <m/>
    <m/>
    <n v="56715357.6728"/>
    <n v="0.002321869854760639"/>
    <m/>
    <n v="56715357.6728"/>
  </r>
  <r>
    <s v="ACREEDORES CLASE C - Estrategicos"/>
    <s v="PRINTLAT"/>
    <n v="87989876"/>
    <s v=".3221 SW 160th Avenue 7151 FCFL"/>
    <m/>
    <n v="6587"/>
    <s v="Exterior"/>
    <x v="5"/>
    <m/>
    <m/>
    <n v="127956100.9938"/>
    <m/>
    <m/>
    <m/>
    <n v="127956100.9938"/>
    <n v="0.005238394428264293"/>
    <m/>
    <n v="127956100.9938"/>
  </r>
  <r>
    <s v="ACREEDORES CLASE C - Estrategicos"/>
    <s v="PRINTLAT"/>
    <n v="87989876"/>
    <s v=".3221 SW 160th Avenue 7151 FCFL"/>
    <m/>
    <n v="6586"/>
    <s v="Exterior"/>
    <x v="5"/>
    <m/>
    <m/>
    <n v="8478432.765"/>
    <m/>
    <m/>
    <m/>
    <n v="8478432.765"/>
    <n v="0.0003470985331034855"/>
    <m/>
    <n v="8478432.765"/>
  </r>
  <r>
    <s v="ACREEDORES CLASE C - Estrategicos"/>
    <s v="PRINTLAT"/>
    <n v="87989876"/>
    <s v=".3221 SW 160th Avenue 7151 FCFL"/>
    <m/>
    <s v="180635A"/>
    <s v="Exterior"/>
    <x v="5"/>
    <m/>
    <m/>
    <n v="8420117.3994"/>
    <m/>
    <m/>
    <m/>
    <n v="8420117.3994"/>
    <n v="0.0003447111605290739"/>
    <m/>
    <n v="8420117.3994"/>
  </r>
  <r>
    <s v="ACREEDORES CLASE C - Estrategicos"/>
    <s v="PRINTLAT"/>
    <n v="87989876"/>
    <s v=".3221 SW 160th Avenue 7151 FCFL"/>
    <m/>
    <n v="6587"/>
    <s v="Exterior"/>
    <x v="5"/>
    <m/>
    <m/>
    <n v="8480344.7442"/>
    <m/>
    <m/>
    <m/>
    <n v="8480344.7442"/>
    <n v="0.000347176807614122"/>
    <m/>
    <n v="8480344.7442"/>
  </r>
  <r>
    <s v="ACREEDORES CLASE C - Estrategicos"/>
    <s v="PRINTLAT"/>
    <n v="87989876"/>
    <s v=".3221 SW 160th Avenue 7151 FCFL"/>
    <m/>
    <n v="6586"/>
    <s v="Exterior"/>
    <x v="5"/>
    <m/>
    <m/>
    <n v="12268533.2"/>
    <m/>
    <m/>
    <m/>
    <n v="12268533.2"/>
    <n v="0.0005022614432505216"/>
    <m/>
    <n v="12268533.2"/>
  </r>
  <r>
    <s v="ACREEDORES CLASE C - Estrategicos"/>
    <s v="PRINTLAT"/>
    <n v="87989876"/>
    <s v=".3221 SW 160th Avenue 7151 FCFL"/>
    <m/>
    <n v="6586"/>
    <s v="Exterior"/>
    <x v="5"/>
    <m/>
    <m/>
    <n v="42222874"/>
    <m/>
    <m/>
    <m/>
    <n v="42222874"/>
    <n v="0.001728562109888159"/>
    <m/>
    <n v="42222874"/>
  </r>
  <r>
    <s v="ACREEDORES CLASE C - Estrategicos"/>
    <s v="PRINTLAT"/>
    <n v="87989876"/>
    <s v=".3221 SW 160th Avenue 7151 FCFL"/>
    <m/>
    <s v="180635A"/>
    <s v="Exterior"/>
    <x v="5"/>
    <m/>
    <m/>
    <n v="8215535.625"/>
    <m/>
    <m/>
    <m/>
    <n v="8215535.625"/>
    <n v="0.0003363357878909743"/>
    <m/>
    <n v="8215535.625"/>
  </r>
  <r>
    <s v="ACREEDORES CLASE C - Estrategicos"/>
    <s v="PRINTLAT"/>
    <n v="87989876"/>
    <s v=".3221 SW 160th Avenue 7151 FCFL"/>
    <m/>
    <n v="7051"/>
    <s v="Exterior"/>
    <x v="5"/>
    <m/>
    <m/>
    <n v="8030312.64"/>
    <m/>
    <m/>
    <m/>
    <n v="8030312.64"/>
    <n v="0.0003287529446730687"/>
    <m/>
    <n v="8030312.64"/>
  </r>
  <r>
    <s v="ACREEDORES CLASE C - Estrategicos"/>
    <s v="PRINTLAT"/>
    <n v="87989876"/>
    <s v=".3221 SW 160th Avenue 7151 FCFL"/>
    <m/>
    <n v="7051"/>
    <s v="Exterior"/>
    <x v="5"/>
    <m/>
    <m/>
    <n v="6245798.72"/>
    <m/>
    <m/>
    <m/>
    <n v="6245798.72"/>
    <n v="0.00025569673474572013"/>
    <m/>
    <n v="6245798.72"/>
  </r>
  <r>
    <s v="ACREEDORES CLASE C - Estrategicos"/>
    <s v="PRINTLAT"/>
    <n v="87989876"/>
    <s v=".3221 SW 160th Avenue 7151 FCFL"/>
    <m/>
    <n v="7051"/>
    <s v="Exterior"/>
    <x v="5"/>
    <m/>
    <m/>
    <n v="8699505.36"/>
    <m/>
    <m/>
    <m/>
    <n v="8699505.36"/>
    <n v="0.00035614902339582444"/>
    <m/>
    <n v="8699505.36"/>
  </r>
  <r>
    <s v="ACREEDORES CLASE C - Estrategicos"/>
    <s v="PRINTLAT"/>
    <n v="87989876"/>
    <s v=".3221 SW 160th Avenue 7151 FCFL"/>
    <m/>
    <n v="7050"/>
    <s v="Exterior"/>
    <x v="5"/>
    <m/>
    <m/>
    <n v="15329691.565"/>
    <m/>
    <m/>
    <m/>
    <n v="15329691.565"/>
    <n v="0.0006275821962174132"/>
    <m/>
    <n v="15329691.565"/>
  </r>
  <r>
    <s v="ACREEDORES CLASE C - Estrategicos"/>
    <s v="PRINTLAT"/>
    <n v="87989876"/>
    <s v=".3221 SW 160th Avenue 7151 FCFL"/>
    <m/>
    <n v="7243"/>
    <s v="Exterior"/>
    <x v="5"/>
    <m/>
    <m/>
    <n v="12268533.2"/>
    <m/>
    <m/>
    <m/>
    <n v="12268533.2"/>
    <n v="0.0005022614432505216"/>
    <m/>
    <n v="12268533.2"/>
  </r>
  <r>
    <s v="ACREEDORES CLASE C - Estrategicos"/>
    <s v="PRINTLAT"/>
    <n v="87989876"/>
    <s v=".3221 SW 160th Avenue 7151 FCFL"/>
    <m/>
    <n v="7243"/>
    <s v="Exterior"/>
    <x v="5"/>
    <m/>
    <m/>
    <n v="6691927.2"/>
    <m/>
    <m/>
    <m/>
    <n v="6691927.2"/>
    <n v="0.0002739607872275573"/>
    <m/>
    <n v="6691927.2"/>
  </r>
  <r>
    <s v="ACREEDORES CLASE C - Estrategicos"/>
    <s v="PRINTLAT"/>
    <n v="87989876"/>
    <s v=".3221 SW 160th Avenue 7151 FCFL"/>
    <m/>
    <n v="7243"/>
    <s v="Exterior"/>
    <x v="5"/>
    <m/>
    <m/>
    <n v="10037890.8"/>
    <m/>
    <m/>
    <m/>
    <n v="10037890.8"/>
    <n v="0.00041094118084133595"/>
    <m/>
    <n v="10037890.8"/>
  </r>
  <r>
    <s v="ACREEDORES CLASE C - Estrategicos"/>
    <s v="PRINTLAT"/>
    <n v="87989876"/>
    <s v=".3221 SW 160th Avenue 7151 FCFL"/>
    <m/>
    <n v="4870"/>
    <s v="Exterior"/>
    <x v="5"/>
    <m/>
    <m/>
    <n v="129725677.57630001"/>
    <m/>
    <m/>
    <m/>
    <n v="129725677.57630001"/>
    <n v="0.005310839118577295"/>
    <m/>
    <n v="129725677.57630001"/>
  </r>
  <r>
    <s v="ACREEDORES CLASE C - Estrategicos"/>
    <s v="PRINTLAT"/>
    <n v="87989876"/>
    <s v=".3221 SW 160th Avenue 7151 FCFL"/>
    <m/>
    <n v="7346"/>
    <s v="Exterior"/>
    <x v="5"/>
    <m/>
    <m/>
    <n v="31228993.6"/>
    <m/>
    <m/>
    <m/>
    <n v="31228993.6"/>
    <n v="0.0012784836737286006"/>
    <m/>
    <n v="31228993.6"/>
  </r>
  <r>
    <s v="ACREEDORES CLASE D - Quirografarios"/>
    <s v="LEE FINANCIAL SERVICES S.A.S"/>
    <n v="900763443"/>
    <m/>
    <m/>
    <m/>
    <s v="Bogota"/>
    <x v="6"/>
    <m/>
    <m/>
    <n v="6760300"/>
    <m/>
    <m/>
    <m/>
    <n v="6760300"/>
    <n v="0.00027675990107819097"/>
    <m/>
    <n v="6760300"/>
  </r>
  <r>
    <s v="ACREEDORES CLASE D - Quirografarios"/>
    <s v="ABOGADOS SIN FRONTERAS LTDA"/>
    <n v="830067649"/>
    <m/>
    <m/>
    <m/>
    <s v="Bogota"/>
    <x v="6"/>
    <m/>
    <m/>
    <n v="14764417"/>
    <m/>
    <m/>
    <m/>
    <n v="14764417"/>
    <n v="0.0006044404225252076"/>
    <m/>
    <n v="14764417"/>
  </r>
  <r>
    <s v="ACREEDORES CLASE D - Quirografarios"/>
    <s v="MANEJO INFORMATICO INDUSTRIAL DE COLOMBIA LTDA MIND DE COLOMBIA LTDA"/>
    <n v="800164216"/>
    <m/>
    <m/>
    <m/>
    <s v="Bogota"/>
    <x v="6"/>
    <m/>
    <m/>
    <n v="12776058"/>
    <m/>
    <m/>
    <m/>
    <n v="12776058"/>
    <n v="0.0005230389994895537"/>
    <m/>
    <n v="12776058"/>
  </r>
  <r>
    <s v="ACREEDORES CLASE D - Quirografarios"/>
    <s v="SANTIAGO JARAMILLO VILLAMIZAR &amp; ASOCIADOS SAS"/>
    <n v="900469255"/>
    <m/>
    <m/>
    <m/>
    <s v="Bogota"/>
    <x v="6"/>
    <m/>
    <m/>
    <n v="7159877"/>
    <m/>
    <m/>
    <m/>
    <n v="7159877"/>
    <n v="0.00029311818266231006"/>
    <m/>
    <n v="7159877"/>
  </r>
  <r>
    <s v="ACREEDORES CLASE D - Quirografarios"/>
    <s v="CARLOS ALBERTO GUTIERREZ ARIAS"/>
    <n v="91271903"/>
    <m/>
    <m/>
    <m/>
    <s v="Bogota"/>
    <x v="6"/>
    <m/>
    <m/>
    <n v="7562172"/>
    <m/>
    <m/>
    <m/>
    <n v="7562172"/>
    <n v="0.0003095877364401381"/>
    <m/>
    <n v="7562172"/>
  </r>
  <r>
    <s v="ACREEDORES CLASE D - Quirografarios"/>
    <s v="ALVARO FORERO RODRIGUEZ"/>
    <n v="79512780"/>
    <m/>
    <m/>
    <m/>
    <s v="Bogota"/>
    <x v="6"/>
    <m/>
    <m/>
    <n v="4123104"/>
    <m/>
    <m/>
    <m/>
    <n v="4123104"/>
    <n v="0.00016879574207876772"/>
    <m/>
    <n v="4123104"/>
  </r>
  <r>
    <s v="ACREEDORES CLASE D - Quirografarios"/>
    <s v="ACOSTA VILLAVECES Y ASOCIADOS SAS"/>
    <n v="800177254"/>
    <m/>
    <m/>
    <m/>
    <s v="Bogota"/>
    <x v="6"/>
    <m/>
    <m/>
    <n v="3457850"/>
    <m/>
    <m/>
    <m/>
    <n v="3457850"/>
    <n v="0.00014156091060207721"/>
    <m/>
    <n v="3457850"/>
  </r>
  <r>
    <s v="ACREEDORES CLASE D - Quirografarios"/>
    <s v="LEE FINANCIAL SERVICES S.A.S"/>
    <n v="900763443"/>
    <m/>
    <m/>
    <m/>
    <s v="Bogota"/>
    <x v="6"/>
    <m/>
    <m/>
    <n v="3219300"/>
    <m/>
    <m/>
    <m/>
    <n v="3219300"/>
    <n v="0.00013179491287975683"/>
    <m/>
    <n v="3219300"/>
  </r>
  <r>
    <s v="ACREEDORES CLASE D - Quirografarios"/>
    <s v="RODRIGUEZ PIRAJON MARIA AIDE"/>
    <n v="41782822"/>
    <m/>
    <m/>
    <m/>
    <s v="Bogota"/>
    <x v="6"/>
    <m/>
    <m/>
    <n v="3169480"/>
    <m/>
    <m/>
    <m/>
    <n v="3169480"/>
    <n v="0.00012975533205172916"/>
    <m/>
    <n v="3169480"/>
  </r>
  <r>
    <s v="ACREEDORES CLASE D - Quirografarios"/>
    <s v="SEGURIDAD SOCIAL COLOMBIA LTDA"/>
    <n v="900140423"/>
    <m/>
    <m/>
    <m/>
    <s v="Bogota"/>
    <x v="6"/>
    <m/>
    <m/>
    <n v="2825911"/>
    <m/>
    <m/>
    <m/>
    <n v="2825911"/>
    <n v="0.0001156899618087617"/>
    <m/>
    <n v="2825911"/>
  </r>
  <r>
    <s v="ACREEDORES CLASE D - Quirografarios"/>
    <s v="CORPORACION PARTNERS COLOMBIA"/>
    <n v="900270534"/>
    <m/>
    <m/>
    <m/>
    <s v="Bogota"/>
    <x v="6"/>
    <m/>
    <m/>
    <n v="2659097"/>
    <m/>
    <m/>
    <m/>
    <n v="2659097"/>
    <n v="0.00010886076397161581"/>
    <m/>
    <n v="2659097"/>
  </r>
  <r>
    <s v="ACREEDORES CLASE D - Quirografarios"/>
    <s v="IVAN DIAZ FORERO"/>
    <n v="19075198"/>
    <m/>
    <m/>
    <m/>
    <s v="Bogota"/>
    <x v="6"/>
    <m/>
    <m/>
    <n v="2302508"/>
    <m/>
    <m/>
    <m/>
    <n v="2302508"/>
    <n v="9.42623679883649E-05"/>
    <m/>
    <n v="2302508"/>
  </r>
  <r>
    <s v="ACREEDORES CLASE D - Quirografarios"/>
    <s v="PINZON PINZON Y ASOCIADOS ABOGADOS S.A.S."/>
    <n v="830005919"/>
    <m/>
    <m/>
    <m/>
    <s v="Bogota"/>
    <x v="6"/>
    <m/>
    <m/>
    <n v="2146200"/>
    <m/>
    <m/>
    <m/>
    <n v="2146200"/>
    <n v="8.786327525317123E-05"/>
    <m/>
    <n v="2146200"/>
  </r>
  <r>
    <s v="ACREEDORES CLASE D - Quirografarios"/>
    <s v="ACUNA ACUNA &amp; BERMUDEZ ESTUDIO JURIDICO LIMITADA"/>
    <n v="900198119"/>
    <m/>
    <m/>
    <m/>
    <s v="Bogota"/>
    <x v="6"/>
    <m/>
    <m/>
    <n v="1446000"/>
    <m/>
    <m/>
    <m/>
    <n v="1446000"/>
    <n v="5.919778958908098E-05"/>
    <m/>
    <n v="1446000"/>
  </r>
  <r>
    <s v="ACREEDORES CLASE D - Quirografarios"/>
    <s v="WILLIAM ENRIQUE NIEVES CLAVIJO"/>
    <n v="79501100"/>
    <m/>
    <m/>
    <m/>
    <s v="Bogota"/>
    <x v="6"/>
    <m/>
    <m/>
    <n v="585645"/>
    <m/>
    <m/>
    <m/>
    <n v="585645"/>
    <n v="2.397571886853204E-05"/>
    <m/>
    <n v="585645"/>
  </r>
  <r>
    <s v="ACREEDORES CLASE D - Quirografarios"/>
    <s v="ACTIVASOLUCIONES SAS"/>
    <n v="830131180"/>
    <m/>
    <m/>
    <m/>
    <s v="Bogota"/>
    <x v="6"/>
    <m/>
    <m/>
    <n v="578725"/>
    <m/>
    <m/>
    <m/>
    <n v="578725"/>
    <n v="2.3692421009641E-05"/>
    <m/>
    <n v="578725"/>
  </r>
  <r>
    <s v="ACREEDORES CLASE D - Quirografarios"/>
    <s v="ELSA MARIA BARRETO MOLINA"/>
    <n v="41384449"/>
    <m/>
    <m/>
    <m/>
    <s v="Bogota"/>
    <x v="6"/>
    <m/>
    <m/>
    <n v="127500"/>
    <m/>
    <m/>
    <m/>
    <n v="127500"/>
    <n v="5.219722111070418E-06"/>
    <m/>
    <n v="127500"/>
  </r>
  <r>
    <s v="ACREEDORES CLASE D - Quirografarios"/>
    <s v="JAMS TECHNOLOGY S.A.S"/>
    <n v="830048286"/>
    <m/>
    <m/>
    <m/>
    <s v="Bogota"/>
    <x v="6"/>
    <m/>
    <m/>
    <n v="2894425"/>
    <m/>
    <m/>
    <m/>
    <n v="2894425"/>
    <n v="0.00011849485624576466"/>
    <m/>
    <n v="2894425"/>
  </r>
  <r>
    <s v="ACREEDORES CLASE D - Quirografarios"/>
    <s v="HP FINANCIAL SERVICES COLOMBIA LLC SUCURSAL COLOMBIA"/>
    <n v="830076882"/>
    <m/>
    <m/>
    <m/>
    <s v="Bogota"/>
    <x v="6"/>
    <m/>
    <m/>
    <n v="2395440271"/>
    <m/>
    <m/>
    <m/>
    <n v="2395440271"/>
    <n v="0.0980669219473507"/>
    <m/>
    <n v="2395440271"/>
  </r>
  <r>
    <s v="ACREEDORES CLASE D - Quirografarios"/>
    <s v="IBM CAPITAL DE COLOMBIA S.A.S"/>
    <n v="900969198"/>
    <m/>
    <m/>
    <m/>
    <s v="Bogota"/>
    <x v="6"/>
    <m/>
    <m/>
    <n v="334040819.6"/>
    <m/>
    <m/>
    <m/>
    <n v="334040819.6"/>
    <n v="0.0136752960946369"/>
    <m/>
    <n v="334040819.6"/>
  </r>
  <r>
    <s v="ACREEDORES CLASE D - Quirografarios"/>
    <s v="FIDUDAVIVIENDA FID PA FIDEICOMISO RENTEK"/>
    <n v="830053700"/>
    <m/>
    <m/>
    <m/>
    <s v="Bogota"/>
    <x v="6"/>
    <m/>
    <m/>
    <n v="102237774"/>
    <m/>
    <m/>
    <m/>
    <n v="102237774"/>
    <n v="0.004185511917917022"/>
    <m/>
    <n v="102237774"/>
  </r>
  <r>
    <s v="ACREEDORES CLASE D - Quirografarios"/>
    <s v="IBM DE COLOMBIA &amp; CIA S.C.A."/>
    <n v="860002120"/>
    <m/>
    <m/>
    <m/>
    <s v="Bogota"/>
    <x v="6"/>
    <m/>
    <m/>
    <n v="89018090"/>
    <m/>
    <m/>
    <m/>
    <n v="89018090"/>
    <n v="0.0036443113149667175"/>
    <m/>
    <n v="89018090"/>
  </r>
  <r>
    <s v="ACREEDORES CLASE D - Quirografarios"/>
    <s v="INMOBILIARIA MORALES HERMANOS SAS"/>
    <n v="800229048"/>
    <m/>
    <m/>
    <m/>
    <s v="Bogota"/>
    <x v="6"/>
    <m/>
    <m/>
    <n v="80535176"/>
    <m/>
    <m/>
    <m/>
    <n v="80535176"/>
    <n v="0.0032970293245972366"/>
    <m/>
    <n v="80535176"/>
  </r>
  <r>
    <s v="ACREEDORES CLASE D - Quirografarios"/>
    <s v="OLGA LUCIA ARDILA DE TELLO"/>
    <n v="37827124"/>
    <m/>
    <m/>
    <m/>
    <s v="Bogota"/>
    <x v="6"/>
    <m/>
    <m/>
    <n v="38748593"/>
    <m/>
    <m/>
    <m/>
    <n v="38748593"/>
    <n v="0.0015863285306272033"/>
    <m/>
    <n v="38748593"/>
  </r>
  <r>
    <s v="ACREEDORES CLASE D - Quirografarios"/>
    <s v="RENTEK S.A.S."/>
    <n v="830034343"/>
    <m/>
    <m/>
    <m/>
    <s v="Bogota"/>
    <x v="6"/>
    <m/>
    <m/>
    <n v="13916033"/>
    <m/>
    <m/>
    <m/>
    <n v="13916033"/>
    <n v="0.000569708432537142"/>
    <m/>
    <n v="13916033"/>
  </r>
  <r>
    <s v="ACREEDORES CLASE D - Quirografarios"/>
    <s v="CODEMARK COLOMBIA S.A.S"/>
    <n v="900427201"/>
    <m/>
    <m/>
    <m/>
    <s v="Bogota"/>
    <x v="6"/>
    <m/>
    <m/>
    <n v="5671430"/>
    <m/>
    <m/>
    <m/>
    <n v="5671430"/>
    <n v="0.0002321826554697106"/>
    <m/>
    <n v="5671430"/>
  </r>
  <r>
    <s v="ACREEDORES CLASE D - Quirografarios"/>
    <s v="ASOCIACION COLOMBIANA DE INDUSTRIALES DEL CALZADO EL CUERO Y SUS MANUFACTURAS"/>
    <n v="830057135"/>
    <m/>
    <m/>
    <m/>
    <s v="Bogota"/>
    <x v="6"/>
    <m/>
    <m/>
    <n v="5337150"/>
    <m/>
    <m/>
    <m/>
    <n v="5337150"/>
    <n v="0.0002184975675694077"/>
    <m/>
    <n v="5337150"/>
  </r>
  <r>
    <s v="ACREEDORES CLASE D - Quirografarios"/>
    <s v="ERIKA FERNANDA CAMACHO CANENCIO"/>
    <n v="35262878"/>
    <m/>
    <m/>
    <m/>
    <s v="Bogota"/>
    <x v="6"/>
    <m/>
    <m/>
    <n v="5164176"/>
    <m/>
    <m/>
    <m/>
    <n v="5164176"/>
    <n v="0.00021141618551105245"/>
    <m/>
    <n v="5164176"/>
  </r>
  <r>
    <s v="ACREEDORES CLASE D - Quirografarios"/>
    <s v="INVERSIONES FAMILIARES UNIDAS DE COLOMBIA LTDA"/>
    <n v="813012164"/>
    <m/>
    <m/>
    <m/>
    <s v="Bogota"/>
    <x v="6"/>
    <m/>
    <m/>
    <n v="2349166"/>
    <m/>
    <m/>
    <m/>
    <n v="2349166"/>
    <n v="9.617249970803804E-05"/>
    <m/>
    <n v="2349166"/>
  </r>
  <r>
    <s v="ACREEDORES CLASE D - Quirografarios"/>
    <s v="INEXMODA"/>
    <n v="800028458"/>
    <m/>
    <m/>
    <m/>
    <s v="Bogota"/>
    <x v="6"/>
    <m/>
    <m/>
    <n v="1867981"/>
    <m/>
    <m/>
    <m/>
    <n v="1867981"/>
    <n v="7.647326846085828E-05"/>
    <m/>
    <n v="1867981"/>
  </r>
  <r>
    <s v="ACREEDORES CLASE D - Quirografarios"/>
    <s v="INMOBILIARIA HORACIO NUNEZ ACEVEDO SAS"/>
    <n v="900108649"/>
    <m/>
    <m/>
    <m/>
    <s v="Bogota"/>
    <x v="6"/>
    <m/>
    <m/>
    <n v="1772347"/>
    <m/>
    <m/>
    <m/>
    <n v="1772347"/>
    <n v="7.255810842658292E-05"/>
    <m/>
    <n v="1772347"/>
  </r>
  <r>
    <s v="ACREEDORES CLASE D - Quirografarios"/>
    <s v="GRUPO ARENAS S.A"/>
    <n v="900919490"/>
    <m/>
    <m/>
    <m/>
    <s v="Bogota"/>
    <x v="6"/>
    <m/>
    <m/>
    <n v="1141501"/>
    <m/>
    <m/>
    <m/>
    <n v="1141501"/>
    <n v="4.673190595693328E-05"/>
    <m/>
    <n v="1141501"/>
  </r>
  <r>
    <s v="ACREEDORES CLASE D - Quirografarios"/>
    <s v="ITAU CORPBANCA COLOMBIA S.A."/>
    <n v="890903937"/>
    <m/>
    <m/>
    <m/>
    <s v="Bogota"/>
    <x v="6"/>
    <m/>
    <m/>
    <n v="227720"/>
    <m/>
    <m/>
    <m/>
    <n v="227720"/>
    <n v="9.322628385356514E-06"/>
    <m/>
    <n v="227720"/>
  </r>
  <r>
    <s v="ACREEDORES CLASE D - Quirografarios"/>
    <s v="ANDIGRAF"/>
    <n v="860046287"/>
    <m/>
    <m/>
    <m/>
    <s v="Bogota"/>
    <x v="6"/>
    <m/>
    <m/>
    <n v="9968240"/>
    <m/>
    <m/>
    <m/>
    <n v="9968240"/>
    <n v="0.00040808974695260067"/>
    <m/>
    <n v="9968240"/>
  </r>
  <r>
    <s v="ACREEDORES CLASE D - Quirografarios"/>
    <s v="COORDINADORA ANDINA DE CARGA CORDIANDINA LTDA"/>
    <n v="800131512"/>
    <m/>
    <m/>
    <m/>
    <s v="Bogota"/>
    <x v="6"/>
    <m/>
    <m/>
    <n v="21937247"/>
    <m/>
    <m/>
    <m/>
    <n v="21937247"/>
    <n v="0.0008980888880150055"/>
    <m/>
    <n v="21937247"/>
  </r>
  <r>
    <s v="ACREEDORES CLASE D - Quirografarios"/>
    <s v="SOLUCIONES EN LOGISTICA Y DISTRIBUCION SAS"/>
    <n v="900137021"/>
    <m/>
    <m/>
    <m/>
    <s v="Bogota"/>
    <x v="6"/>
    <m/>
    <m/>
    <n v="12459667"/>
    <m/>
    <m/>
    <m/>
    <n v="12459667"/>
    <n v="0.0005100862693056818"/>
    <m/>
    <n v="12459667"/>
  </r>
  <r>
    <s v="ACREEDORES CLASE D - Quirografarios"/>
    <s v="SERVIENTREGA S.A."/>
    <n v="860512330"/>
    <m/>
    <m/>
    <m/>
    <s v="Bogota"/>
    <x v="6"/>
    <m/>
    <m/>
    <n v="4752419"/>
    <m/>
    <m/>
    <m/>
    <n v="4752419"/>
    <n v="0.00019455926694408757"/>
    <m/>
    <n v="4752419"/>
  </r>
  <r>
    <s v="ACREEDORES CLASE D - Quirografarios"/>
    <s v="JOSE IGNACIO AYALA ROZO"/>
    <n v="79513268"/>
    <m/>
    <m/>
    <m/>
    <s v="Bogota"/>
    <x v="6"/>
    <m/>
    <m/>
    <n v="4604995"/>
    <m/>
    <m/>
    <m/>
    <n v="4604995"/>
    <n v="0.00018852387625779387"/>
    <m/>
    <n v="4604995"/>
  </r>
  <r>
    <s v="ACREEDORES CLASE D - Quirografarios"/>
    <s v="TRANSPORTES Y LOGISTICA PASAMAR SAS"/>
    <n v="901003462"/>
    <m/>
    <m/>
    <m/>
    <s v="Bogota"/>
    <x v="6"/>
    <m/>
    <m/>
    <n v="2372433"/>
    <m/>
    <m/>
    <m/>
    <n v="2372433"/>
    <n v="9.712502735006373E-05"/>
    <m/>
    <n v="2372433"/>
  </r>
  <r>
    <s v="ACREEDORES CLASE D - Quirografarios"/>
    <s v="SERVICIOS ESPECIALES DEL LLANO S.A."/>
    <n v="800202828"/>
    <m/>
    <m/>
    <m/>
    <s v="Bogota"/>
    <x v="6"/>
    <m/>
    <m/>
    <n v="2254725"/>
    <m/>
    <m/>
    <m/>
    <n v="2254725"/>
    <n v="9.230617989712352E-05"/>
    <m/>
    <n v="2254725"/>
  </r>
  <r>
    <s v="ACREEDORES CLASE D - Quirografarios"/>
    <s v="TCC S.A.S"/>
    <n v="860016640"/>
    <m/>
    <m/>
    <m/>
    <s v="Bogota"/>
    <x v="6"/>
    <m/>
    <m/>
    <n v="2150265"/>
    <m/>
    <m/>
    <m/>
    <n v="2150265"/>
    <n v="8.802969227577123E-05"/>
    <m/>
    <n v="2150265"/>
  </r>
  <r>
    <s v="ACREEDORES CLASE D - Quirografarios"/>
    <s v="SAECOM S.A.S."/>
    <n v="860525367"/>
    <m/>
    <m/>
    <m/>
    <s v="Bogota"/>
    <x v="6"/>
    <m/>
    <m/>
    <n v="1904483"/>
    <m/>
    <m/>
    <m/>
    <n v="1904483"/>
    <n v="7.796762372751156E-05"/>
    <m/>
    <n v="1904483"/>
  </r>
  <r>
    <s v="ACREEDORES CLASE D - Quirografarios"/>
    <s v="SERVI VEHICULOS LTDA"/>
    <n v="900025448"/>
    <m/>
    <m/>
    <m/>
    <s v="Bogota"/>
    <x v="6"/>
    <m/>
    <m/>
    <n v="1128232"/>
    <m/>
    <m/>
    <m/>
    <n v="1128232"/>
    <n v="4.618868640640941E-05"/>
    <m/>
    <n v="1128232"/>
  </r>
  <r>
    <s v="ACREEDORES CLASE D - Quirografarios"/>
    <s v="ELECTRIFICADORA DEL CARIBE S.A. E.S.P."/>
    <n v="802007670"/>
    <m/>
    <m/>
    <m/>
    <s v="Bogota"/>
    <x v="6"/>
    <m/>
    <m/>
    <n v="318000"/>
    <m/>
    <m/>
    <m/>
    <n v="318000"/>
    <n v="1.3018601029963865E-05"/>
    <m/>
    <n v="318000"/>
  </r>
  <r>
    <s v="ACREEDORES CLASE D - Quirografarios"/>
    <s v="LIBERTY SEGUROS S.A."/>
    <n v="860039988"/>
    <m/>
    <m/>
    <m/>
    <s v="Bogota"/>
    <x v="6"/>
    <m/>
    <m/>
    <n v="11565507"/>
    <m/>
    <m/>
    <m/>
    <n v="11565507"/>
    <n v="0.00047348025579325255"/>
    <m/>
    <n v="11565507"/>
  </r>
  <r>
    <s v="ACREEDORES CLASE D - Quirografarios"/>
    <s v="HDI SEGUROS S.A."/>
    <n v="860004875"/>
    <m/>
    <m/>
    <m/>
    <s v="Bogota"/>
    <x v="6"/>
    <m/>
    <m/>
    <n v="8177263"/>
    <m/>
    <m/>
    <m/>
    <n v="8177263"/>
    <n v="0.0003347689450128472"/>
    <m/>
    <n v="8177263"/>
  </r>
  <r>
    <s v="ACREEDORES CLASE D - Quirografarios"/>
    <s v="BBVA SEGUROS COLOMBIA S.A."/>
    <n v="800226098"/>
    <m/>
    <m/>
    <m/>
    <s v="Bogota"/>
    <x v="6"/>
    <m/>
    <m/>
    <n v="714375"/>
    <m/>
    <m/>
    <m/>
    <n v="714375"/>
    <n v="2.924579594585043E-05"/>
    <m/>
    <n v="714375"/>
  </r>
  <r>
    <s v="ACREEDORES CLASE D - Quirografarios"/>
    <s v="FIDUDAVIVIENDA FID PA FIDEICOMISO RENTEK"/>
    <n v="830053700"/>
    <m/>
    <m/>
    <m/>
    <s v="Bogota"/>
    <x v="6"/>
    <m/>
    <m/>
    <n v="293236"/>
    <m/>
    <m/>
    <m/>
    <n v="293236"/>
    <n v="1.2004787709504668E-05"/>
    <m/>
    <n v="293236"/>
  </r>
  <r>
    <s v="ACREEDORES CLASE D - Quirografarios"/>
    <s v="ALSERVICIOS INDUSTRIALES ZONA FRANCA S.A.S."/>
    <n v="830120326"/>
    <m/>
    <m/>
    <m/>
    <s v="Bogota"/>
    <x v="6"/>
    <m/>
    <m/>
    <n v="63546690.58"/>
    <m/>
    <m/>
    <m/>
    <n v="63546690.58"/>
    <n v="0.0026015377718100097"/>
    <m/>
    <n v="63546690.58"/>
  </r>
  <r>
    <s v="ACREEDORES CLASE D - Quirografarios"/>
    <s v="TRANSPORTE LOGISTICO INTERNACIONAL S.A."/>
    <n v="830109552"/>
    <m/>
    <m/>
    <m/>
    <s v="Bogota"/>
    <x v="6"/>
    <m/>
    <m/>
    <n v="38058501.04"/>
    <m/>
    <m/>
    <m/>
    <n v="38058501.04"/>
    <n v="0.0015580768579818393"/>
    <m/>
    <n v="38058501.04"/>
  </r>
  <r>
    <s v="ACREEDORES CLASE D - Quirografarios"/>
    <s v="AGILITY LOGISTICS COLOMBIA S.A.S"/>
    <n v="900936205"/>
    <m/>
    <m/>
    <m/>
    <s v="Bogota"/>
    <x v="6"/>
    <m/>
    <m/>
    <n v="23683137"/>
    <m/>
    <m/>
    <m/>
    <n v="23683137"/>
    <n v="0.0009695638733992935"/>
    <m/>
    <n v="23683137"/>
  </r>
  <r>
    <s v="ACREEDORES CLASE D - Quirografarios"/>
    <s v="AGENCIA DE ADUANAS INTERNACIONAL LTDA NIVEL 2"/>
    <n v="830131279"/>
    <m/>
    <m/>
    <m/>
    <s v="Bogota"/>
    <x v="6"/>
    <m/>
    <m/>
    <n v="14556686"/>
    <m/>
    <m/>
    <m/>
    <n v="14556686"/>
    <n v="0.000595936123749876"/>
    <m/>
    <n v="14556686"/>
  </r>
  <r>
    <s v="ACREEDORES CLASE D - Quirografarios"/>
    <s v="LOGISTICS SUPPLIER GROUP S.A."/>
    <n v="830136560"/>
    <m/>
    <m/>
    <m/>
    <s v="Bogota"/>
    <x v="6"/>
    <m/>
    <m/>
    <n v="30116072.41"/>
    <m/>
    <m/>
    <m/>
    <n v="30116072.41"/>
    <n v="0.0012329217965260768"/>
    <m/>
    <n v="30116072.41"/>
  </r>
  <r>
    <s v="ACREEDORES CLASE D - Quirografarios"/>
    <s v="R G LOGISTICS SAS"/>
    <n v="900444337"/>
    <m/>
    <m/>
    <m/>
    <s v="Bogota"/>
    <x v="6"/>
    <m/>
    <m/>
    <n v="4089169"/>
    <m/>
    <m/>
    <m/>
    <n v="4089169"/>
    <n v="0.000167406477217284"/>
    <m/>
    <n v="4089169"/>
  </r>
  <r>
    <s v="ACREEDORES CLASE D - Quirografarios"/>
    <s v="LOGISTICA Y CONTROL DE SEGURIDAD LIMITADA"/>
    <n v="900308706"/>
    <m/>
    <m/>
    <m/>
    <s v="Bogota"/>
    <x v="6"/>
    <m/>
    <m/>
    <n v="2026290"/>
    <m/>
    <m/>
    <m/>
    <n v="2026290"/>
    <n v="8.295428012894805E-05"/>
    <m/>
    <n v="2026290"/>
  </r>
  <r>
    <s v="ACREEDORES CLASE D - Quirografarios"/>
    <s v="SOLUCIONES EN LOGISTICA Y DISTRIBUCION SAS"/>
    <n v="900137021"/>
    <m/>
    <m/>
    <m/>
    <s v="Bogota"/>
    <x v="6"/>
    <m/>
    <m/>
    <n v="1000000"/>
    <m/>
    <m/>
    <m/>
    <n v="1000000"/>
    <n v="4.093899694957191E-05"/>
    <m/>
    <n v="1000000"/>
  </r>
  <r>
    <s v="ACREEDORES CLASE D - Quirografarios"/>
    <s v="SALUD TOTAL S.A. ENTIDAD PROMOTORA DE SALUD"/>
    <n v="800130907"/>
    <m/>
    <m/>
    <m/>
    <s v="Bogota"/>
    <x v="6"/>
    <m/>
    <m/>
    <n v="235300"/>
    <m/>
    <m/>
    <m/>
    <n v="235300"/>
    <n v="9.63294598223427E-06"/>
    <m/>
    <n v="235300"/>
  </r>
  <r>
    <s v="ACREEDORES CLASE D - Quirografarios"/>
    <s v="INVERSIONES LASAR SAS"/>
    <n v="901237738"/>
    <m/>
    <m/>
    <m/>
    <s v="Bogota"/>
    <x v="6"/>
    <m/>
    <m/>
    <n v="520000000"/>
    <m/>
    <m/>
    <m/>
    <n v="520000000"/>
    <n v="0.02128827841377739"/>
    <m/>
    <n v="520000000"/>
  </r>
  <r>
    <s v="ACREEDORES CLASE D - Quirografarios"/>
    <s v="CLEMENS . BRAUER ."/>
    <n v="437725"/>
    <m/>
    <m/>
    <s v="28-2017"/>
    <s v="Bogota"/>
    <x v="6"/>
    <m/>
    <m/>
    <n v="497700000"/>
    <m/>
    <m/>
    <m/>
    <n v="497700000"/>
    <n v="0.02037533878180194"/>
    <m/>
    <n v="497700000"/>
  </r>
  <r>
    <s v="ACREEDORES CLASE D - Quirografarios"/>
    <s v="ELVIRA TELLO ESCOBAR"/>
    <n v="20046489"/>
    <m/>
    <m/>
    <s v="004-2015"/>
    <s v="Bogota"/>
    <x v="6"/>
    <m/>
    <m/>
    <n v="442162585"/>
    <m/>
    <m/>
    <m/>
    <n v="442162585"/>
    <n v="0.01810169271852983"/>
    <m/>
    <n v="442162585"/>
  </r>
  <r>
    <s v="ACREEDORES CLASE D - Quirografarios"/>
    <s v="OLGA LUCIA ARDILA DE TELLO"/>
    <n v="37827124"/>
    <m/>
    <m/>
    <s v="51-52-56"/>
    <s v="Bogota"/>
    <x v="6"/>
    <m/>
    <m/>
    <n v="416325115.58"/>
    <m/>
    <m/>
    <m/>
    <n v="416325115.58"/>
    <n v="0.017043932636759792"/>
    <m/>
    <n v="416325115.58"/>
  </r>
  <r>
    <s v="ACREEDORES CLASE D - Quirografarios"/>
    <s v="ALFONSO ENRIQUE PALACIOS DE LEON"/>
    <n v="17116644"/>
    <m/>
    <m/>
    <s v="UNIFICADO"/>
    <s v="Bogota"/>
    <x v="6"/>
    <m/>
    <m/>
    <n v="317418832"/>
    <m/>
    <m/>
    <m/>
    <n v="317418832"/>
    <n v="0.012994808594984678"/>
    <m/>
    <n v="317418832"/>
  </r>
  <r>
    <s v="ACREEDORES CLASE D - Quirografarios"/>
    <s v="INES TELLO ESCOBAR"/>
    <n v="20130733"/>
    <m/>
    <m/>
    <s v="62-70-NP"/>
    <s v="Bogota"/>
    <x v="6"/>
    <m/>
    <m/>
    <n v="246711996"/>
    <m/>
    <m/>
    <m/>
    <n v="246711996"/>
    <n v="0.010100141651666797"/>
    <m/>
    <n v="246711996"/>
  </r>
  <r>
    <s v="ACREEDORES CLASE D - Quirografarios"/>
    <s v="REYES DE TELLO CECILIA ESTELA"/>
    <n v="41524071"/>
    <m/>
    <m/>
    <n v="68"/>
    <s v="Bogota"/>
    <x v="6"/>
    <m/>
    <m/>
    <n v="36665853"/>
    <m/>
    <m/>
    <m/>
    <n v="36665853"/>
    <n v="0.001501063244120452"/>
    <m/>
    <n v="36665853"/>
  </r>
  <r>
    <s v="ACREEDORES CLASE E - Socios"/>
    <s v="ANDRES TELLO ACUNA"/>
    <n v="79231175"/>
    <m/>
    <m/>
    <s v="041-2017"/>
    <s v="Bogota"/>
    <x v="7"/>
    <m/>
    <m/>
    <n v="782513378.71"/>
    <m/>
    <m/>
    <m/>
    <n v="782513378.71"/>
    <n v="0.0320353128240079"/>
    <m/>
    <n v="782513378.71"/>
  </r>
  <r>
    <s v="ACREEDORES CLASE E - Socios"/>
    <s v="PALACIOS TELLO CATALINA"/>
    <n v="52711757"/>
    <m/>
    <m/>
    <s v="008-2015"/>
    <s v="Bogota"/>
    <x v="7"/>
    <m/>
    <m/>
    <n v="320270756.25"/>
    <m/>
    <m/>
    <m/>
    <n v="320270756.25"/>
    <n v="0.013111563513155837"/>
    <m/>
    <n v="320270756.25"/>
  </r>
  <r>
    <s v="ACREEDORES CLASE E - Socios"/>
    <s v="LAURA TELLO ARDILA"/>
    <n v="1018456109"/>
    <m/>
    <m/>
    <s v="59-42"/>
    <s v="Bogota"/>
    <x v="7"/>
    <m/>
    <m/>
    <n v="108142856"/>
    <m/>
    <m/>
    <m/>
    <n v="108142856"/>
    <n v="0.004427260051901994"/>
    <m/>
    <n v="108142856"/>
  </r>
  <r>
    <s v="ACREEDORES CLASE E - Socios"/>
    <s v="ANDRES TELLO ARDILA"/>
    <n v="1020751881"/>
    <m/>
    <m/>
    <s v="40-58"/>
    <s v="Bogota"/>
    <x v="7"/>
    <m/>
    <m/>
    <n v="105543652"/>
    <m/>
    <m/>
    <m/>
    <n v="105543652"/>
    <n v="0.004320851247274679"/>
    <m/>
    <n v="105543652"/>
  </r>
  <r>
    <s v="ACREEDORES CLASE E - Socios"/>
    <s v="SANTIAGO TELLO ARDILA"/>
    <n v="1020737666"/>
    <m/>
    <m/>
    <s v="41-57"/>
    <s v="Bogota"/>
    <x v="7"/>
    <m/>
    <m/>
    <n v="91366447.71"/>
    <m/>
    <m/>
    <m/>
    <n v="91366447.71"/>
    <n v="0.003740450724092911"/>
    <m/>
    <n v="91366447.71"/>
  </r>
  <r>
    <s v="ACREEDORES CLASE E - Socios"/>
    <s v="JUAN PABLO PALACIOS TELLO"/>
    <n v="79778230"/>
    <m/>
    <m/>
    <s v="OF209"/>
    <s v="Bogota"/>
    <x v="7"/>
    <m/>
    <m/>
    <n v="73373935"/>
    <m/>
    <m/>
    <m/>
    <n v="73373935"/>
    <n v="0.003003855301143087"/>
    <m/>
    <n v="73373935"/>
  </r>
  <r>
    <s v="ACREEDORES CLASE E - Socios"/>
    <s v="ISMAEL TELLO ACUNA"/>
    <n v="17196166"/>
    <m/>
    <m/>
    <s v="027-2017"/>
    <s v="Bogota"/>
    <x v="7"/>
    <m/>
    <m/>
    <n v="55859656"/>
    <m/>
    <m/>
    <m/>
    <n v="55859656"/>
    <n v="0.002286838286588136"/>
    <m/>
    <n v="5585965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ncepto" multipleFieldFilters="0" showMemberPropertyTips="1">
  <location ref="B3:C12" firstHeaderRow="1" firstDataRow="1" firstDataCol="1"/>
  <pivotFields count="18">
    <pivotField showAll="0"/>
    <pivotField showAll="0"/>
    <pivotField showAll="0"/>
    <pivotField showAll="0"/>
    <pivotField showAll="0"/>
    <pivotField showAll="0"/>
    <pivotField showAll="0"/>
    <pivotField axis="axisRow" showAll="0">
      <items count="11">
        <item x="2"/>
        <item x="1"/>
        <item x="0"/>
        <item m="1" x="9"/>
        <item m="1" x="8"/>
        <item x="3"/>
        <item x="4"/>
        <item x="5"/>
        <item x="6"/>
        <item x="7"/>
        <item t="default"/>
      </items>
    </pivotField>
    <pivotField showAll="0"/>
    <pivotField showAll="0"/>
    <pivotField dataField="1" showAll="0"/>
    <pivotField showAll="0"/>
    <pivotField showAll="0"/>
    <pivotField showAll="0"/>
    <pivotField showAll="0" numFmtId="164"/>
    <pivotField showAll="0"/>
    <pivotField showAll="0"/>
    <pivotField showAll="0" numFmtId="164"/>
  </pivotFields>
  <rowFields count="1">
    <field x="7"/>
  </rowFields>
  <rowItems count="9">
    <i>
      <x/>
    </i>
    <i>
      <x v="1"/>
    </i>
    <i>
      <x v="2"/>
    </i>
    <i>
      <x v="5"/>
    </i>
    <i>
      <x v="6"/>
    </i>
    <i>
      <x v="7"/>
    </i>
    <i>
      <x v="8"/>
    </i>
    <i>
      <x v="9"/>
    </i>
    <i t="grand">
      <x/>
    </i>
  </rowItems>
  <colItems count="1">
    <i/>
  </colItems>
  <dataFields count="1">
    <dataField name="Suma de SALDO CAPITAL POR PAGAR (A)" fld="10" baseField="0" baseItem="0"/>
  </dataFields>
  <formats count="19">
    <format dxfId="18">
      <pivotArea outline="0" fieldPosition="0" axis="axisRow" dataOnly="0" field="7" labelOnly="1" type="button"/>
    </format>
    <format dxfId="17">
      <pivotArea outline="0" fieldPosition="0" axis="axisValues" dataOnly="0" labelOnly="1"/>
    </format>
    <format dxfId="16">
      <pivotArea outline="0" fieldPosition="0" dataOnly="0" type="all"/>
    </format>
    <format dxfId="15">
      <pivotArea outline="0" fieldPosition="0" collapsedLevelsAreSubtotals="1"/>
    </format>
    <format dxfId="14">
      <pivotArea outline="0" fieldPosition="0" axis="axisRow" dataOnly="0" field="7" labelOnly="1" type="button"/>
    </format>
    <format dxfId="13">
      <pivotArea outline="0" fieldPosition="0" dataOnly="0" labelOnly="1">
        <references count="1">
          <reference field="7" count="0"/>
        </references>
      </pivotArea>
    </format>
    <format dxfId="12">
      <pivotArea outline="0" fieldPosition="0" dataOnly="0" grandRow="1" labelOnly="1"/>
    </format>
    <format dxfId="11">
      <pivotArea outline="0" fieldPosition="0" axis="axisValues" dataOnly="0" labelOnly="1"/>
    </format>
    <format dxfId="10">
      <pivotArea outline="0" fieldPosition="0" collapsedLevelsAreSubtotals="1"/>
    </format>
    <format dxfId="9">
      <pivotArea outline="0" fieldPosition="0" dataOnly="0" type="all"/>
    </format>
    <format dxfId="8">
      <pivotArea outline="0" fieldPosition="0" collapsedLevelsAreSubtotals="1"/>
    </format>
    <format dxfId="7">
      <pivotArea outline="0" fieldPosition="0" axis="axisRow" dataOnly="0" field="7" labelOnly="1" type="button"/>
    </format>
    <format dxfId="6">
      <pivotArea outline="0" fieldPosition="0" dataOnly="0" labelOnly="1">
        <references count="1">
          <reference field="7" count="0"/>
        </references>
      </pivotArea>
    </format>
    <format dxfId="5">
      <pivotArea outline="0" fieldPosition="0" dataOnly="0" grandRow="1" labelOnly="1"/>
    </format>
    <format dxfId="4">
      <pivotArea outline="0" fieldPosition="0" axis="axisValues" dataOnly="0" labelOnly="1"/>
    </format>
    <format dxfId="3">
      <pivotArea outline="0" fieldPosition="0" axis="axisRow" dataOnly="0" field="7" labelOnly="1" type="button"/>
    </format>
    <format dxfId="2">
      <pivotArea outline="0" fieldPosition="0" axis="axisValues" dataOnly="0" labelOnly="1"/>
    </format>
    <format dxfId="1">
      <pivotArea outline="0" fieldPosition="0" axis="axisRow" dataOnly="0" field="7" labelOnly="1" type="button"/>
    </format>
    <format dxfId="0">
      <pivotArea outline="0" fieldPosition="0" axis="axisValues" dataOnly="0"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topLeftCell="A1">
      <selection activeCell="K9" sqref="K9"/>
    </sheetView>
  </sheetViews>
  <sheetFormatPr defaultColWidth="10.7109375" defaultRowHeight="15" customHeight="1"/>
  <cols>
    <col min="1" max="1" width="10.7109375" style="88" customWidth="1"/>
    <col min="2" max="2" width="35.28125" style="19" bestFit="1" customWidth="1"/>
    <col min="3" max="3" width="15.28125" style="19" bestFit="1" customWidth="1"/>
    <col min="4" max="4" width="17.7109375" style="19" customWidth="1"/>
    <col min="5" max="5" width="24.00390625" style="19" customWidth="1"/>
    <col min="6" max="7" width="10.7109375" style="19" customWidth="1"/>
    <col min="8" max="8" width="16.00390625" style="19" customWidth="1"/>
    <col min="9" max="9" width="15.28125" style="19" bestFit="1" customWidth="1"/>
    <col min="10" max="16384" width="10.7109375" style="19" customWidth="1"/>
  </cols>
  <sheetData>
    <row r="1" spans="1:5" ht="15" customHeight="1">
      <c r="A1" s="188" t="s">
        <v>0</v>
      </c>
      <c r="B1" s="188"/>
      <c r="C1" s="188"/>
      <c r="D1" s="188"/>
      <c r="E1" s="188"/>
    </row>
    <row r="2" spans="1:5" ht="15" customHeight="1">
      <c r="A2" s="188" t="s">
        <v>1</v>
      </c>
      <c r="B2" s="188"/>
      <c r="C2" s="188"/>
      <c r="D2" s="188"/>
      <c r="E2" s="188"/>
    </row>
    <row r="3" spans="1:5" ht="15" customHeight="1">
      <c r="A3" s="189" t="s">
        <v>266</v>
      </c>
      <c r="B3" s="189"/>
      <c r="C3" s="189"/>
      <c r="D3" s="189"/>
      <c r="E3" s="189"/>
    </row>
    <row r="4" spans="1:5" ht="15" customHeight="1">
      <c r="A4" s="44"/>
      <c r="B4" s="44"/>
      <c r="C4" s="44"/>
      <c r="D4" s="44"/>
      <c r="E4" s="44"/>
    </row>
    <row r="5" spans="1:9" ht="15" customHeight="1">
      <c r="A5" s="44"/>
      <c r="B5" s="44"/>
      <c r="C5" s="44"/>
      <c r="D5" s="44"/>
      <c r="E5" s="44"/>
      <c r="I5" s="3">
        <f>H16+H27</f>
        <v>4015987169.25</v>
      </c>
    </row>
    <row r="6" spans="1:10" s="90" customFormat="1" ht="43.5" customHeight="1">
      <c r="A6" s="72" t="s">
        <v>226</v>
      </c>
      <c r="B6" s="72" t="s">
        <v>267</v>
      </c>
      <c r="C6" s="72" t="s">
        <v>268</v>
      </c>
      <c r="D6" s="72" t="s">
        <v>240</v>
      </c>
      <c r="E6" s="72" t="s">
        <v>269</v>
      </c>
      <c r="F6" s="72" t="s">
        <v>270</v>
      </c>
      <c r="G6" s="72" t="s">
        <v>271</v>
      </c>
      <c r="H6" s="72" t="s">
        <v>224</v>
      </c>
      <c r="I6" s="72" t="s">
        <v>246</v>
      </c>
      <c r="J6" s="100" t="s">
        <v>288</v>
      </c>
    </row>
    <row r="7" spans="1:9" ht="15" customHeight="1">
      <c r="A7" s="108"/>
      <c r="B7" s="108"/>
      <c r="C7" s="108"/>
      <c r="D7" s="108"/>
      <c r="E7" s="108"/>
      <c r="F7" s="21"/>
      <c r="G7" s="21"/>
      <c r="H7" s="21"/>
      <c r="I7" s="21"/>
    </row>
    <row r="8" spans="1:9" ht="15" customHeight="1">
      <c r="A8" s="181" t="s">
        <v>294</v>
      </c>
      <c r="B8" s="182"/>
      <c r="C8" s="182"/>
      <c r="D8" s="182"/>
      <c r="E8" s="182"/>
      <c r="F8" s="182"/>
      <c r="G8" s="182"/>
      <c r="H8" s="182"/>
      <c r="I8" s="183"/>
    </row>
    <row r="9" spans="1:10" ht="15" customHeight="1">
      <c r="A9" s="93">
        <v>901237738</v>
      </c>
      <c r="B9" s="94" t="s">
        <v>295</v>
      </c>
      <c r="C9" s="21"/>
      <c r="D9" s="21"/>
      <c r="E9" s="21"/>
      <c r="F9" s="21"/>
      <c r="G9" s="21"/>
      <c r="H9" s="22">
        <v>520000000</v>
      </c>
      <c r="I9" s="96">
        <f>H9/$I$5</f>
        <v>0.12948248539775883</v>
      </c>
      <c r="J9" s="190" t="s">
        <v>290</v>
      </c>
    </row>
    <row r="10" spans="1:10" ht="15" customHeight="1">
      <c r="A10" s="93">
        <v>437725</v>
      </c>
      <c r="B10" s="94" t="s">
        <v>49</v>
      </c>
      <c r="C10" s="21"/>
      <c r="D10" s="21"/>
      <c r="E10" s="21"/>
      <c r="F10" s="21"/>
      <c r="G10" s="21"/>
      <c r="H10" s="22">
        <v>497700000</v>
      </c>
      <c r="I10" s="96">
        <f aca="true" t="shared" si="0" ref="I10:I26">H10/$I$5</f>
        <v>0.12392967881243187</v>
      </c>
      <c r="J10" s="191"/>
    </row>
    <row r="11" spans="1:10" ht="15" customHeight="1">
      <c r="A11" s="93">
        <v>20046489</v>
      </c>
      <c r="B11" s="94" t="s">
        <v>50</v>
      </c>
      <c r="C11" s="21"/>
      <c r="D11" s="21"/>
      <c r="E11" s="21"/>
      <c r="F11" s="21"/>
      <c r="G11" s="21"/>
      <c r="H11" s="22">
        <v>442162585</v>
      </c>
      <c r="I11" s="96">
        <f t="shared" si="0"/>
        <v>0.11010059703018808</v>
      </c>
      <c r="J11" s="191"/>
    </row>
    <row r="12" spans="1:10" ht="15" customHeight="1">
      <c r="A12" s="93">
        <v>37827124</v>
      </c>
      <c r="B12" s="94" t="s">
        <v>16</v>
      </c>
      <c r="C12" s="21"/>
      <c r="D12" s="21"/>
      <c r="E12" s="21"/>
      <c r="F12" s="21"/>
      <c r="G12" s="21"/>
      <c r="H12" s="22">
        <v>416325115.58</v>
      </c>
      <c r="I12" s="96">
        <f t="shared" si="0"/>
        <v>0.1036669436515531</v>
      </c>
      <c r="J12" s="191"/>
    </row>
    <row r="13" spans="1:10" ht="15" customHeight="1">
      <c r="A13" s="93">
        <v>17116644</v>
      </c>
      <c r="B13" s="94" t="s">
        <v>13</v>
      </c>
      <c r="C13" s="21"/>
      <c r="D13" s="21"/>
      <c r="E13" s="21"/>
      <c r="F13" s="21"/>
      <c r="G13" s="21"/>
      <c r="H13" s="22">
        <v>317418832</v>
      </c>
      <c r="I13" s="96">
        <f t="shared" si="0"/>
        <v>0.07903880630656475</v>
      </c>
      <c r="J13" s="191"/>
    </row>
    <row r="14" spans="1:10" ht="15" customHeight="1">
      <c r="A14" s="93">
        <v>20130733</v>
      </c>
      <c r="B14" s="94" t="s">
        <v>15</v>
      </c>
      <c r="C14" s="21"/>
      <c r="D14" s="21"/>
      <c r="E14" s="21"/>
      <c r="F14" s="21"/>
      <c r="G14" s="21"/>
      <c r="H14" s="22">
        <v>246711996</v>
      </c>
      <c r="I14" s="96">
        <f t="shared" si="0"/>
        <v>0.06143246619138834</v>
      </c>
      <c r="J14" s="191"/>
    </row>
    <row r="15" spans="1:10" ht="15" customHeight="1">
      <c r="A15" s="93">
        <v>41524071</v>
      </c>
      <c r="B15" s="94" t="s">
        <v>17</v>
      </c>
      <c r="C15" s="21"/>
      <c r="D15" s="21"/>
      <c r="E15" s="21"/>
      <c r="F15" s="21"/>
      <c r="G15" s="21"/>
      <c r="H15" s="22">
        <v>36665853</v>
      </c>
      <c r="I15" s="96">
        <f t="shared" si="0"/>
        <v>0.009129972645517062</v>
      </c>
      <c r="J15" s="192"/>
    </row>
    <row r="16" spans="1:9" ht="15" customHeight="1">
      <c r="A16" s="93"/>
      <c r="B16" s="185" t="s">
        <v>52</v>
      </c>
      <c r="C16" s="186"/>
      <c r="D16" s="186"/>
      <c r="E16" s="186"/>
      <c r="F16" s="186"/>
      <c r="G16" s="187"/>
      <c r="H16" s="109">
        <f>SUM(H9:H15)</f>
        <v>2476984381.58</v>
      </c>
      <c r="I16" s="96"/>
    </row>
    <row r="17" spans="1:9" ht="15" customHeight="1">
      <c r="A17" s="95"/>
      <c r="B17" s="21"/>
      <c r="C17" s="21"/>
      <c r="D17" s="21"/>
      <c r="E17" s="21"/>
      <c r="F17" s="21"/>
      <c r="G17" s="21"/>
      <c r="H17" s="97"/>
      <c r="I17" s="96"/>
    </row>
    <row r="18" spans="1:9" ht="15" customHeight="1">
      <c r="A18" s="181" t="s">
        <v>296</v>
      </c>
      <c r="B18" s="182"/>
      <c r="C18" s="182"/>
      <c r="D18" s="182"/>
      <c r="E18" s="182"/>
      <c r="F18" s="182"/>
      <c r="G18" s="182"/>
      <c r="H18" s="182"/>
      <c r="I18" s="183"/>
    </row>
    <row r="19" spans="1:10" ht="15" customHeight="1">
      <c r="A19" s="93">
        <v>79231175</v>
      </c>
      <c r="B19" s="94" t="s">
        <v>5</v>
      </c>
      <c r="C19" s="21"/>
      <c r="D19" s="21"/>
      <c r="E19" s="21"/>
      <c r="F19" s="21"/>
      <c r="G19" s="21"/>
      <c r="H19" s="22">
        <v>782513378.71</v>
      </c>
      <c r="I19" s="96">
        <f t="shared" si="0"/>
        <v>0.19484957140840098</v>
      </c>
      <c r="J19" s="184" t="s">
        <v>290</v>
      </c>
    </row>
    <row r="20" spans="1:10" ht="15" customHeight="1">
      <c r="A20" s="93">
        <v>52711757</v>
      </c>
      <c r="B20" s="94" t="s">
        <v>18</v>
      </c>
      <c r="C20" s="21"/>
      <c r="D20" s="21"/>
      <c r="E20" s="21"/>
      <c r="F20" s="21"/>
      <c r="G20" s="21"/>
      <c r="H20" s="22">
        <v>320270756.25</v>
      </c>
      <c r="I20" s="96">
        <f t="shared" si="0"/>
        <v>0.07974894907590348</v>
      </c>
      <c r="J20" s="184"/>
    </row>
    <row r="21" spans="1:10" ht="15" customHeight="1">
      <c r="A21" s="93">
        <v>1018456109</v>
      </c>
      <c r="B21" s="94" t="s">
        <v>46</v>
      </c>
      <c r="C21" s="21"/>
      <c r="D21" s="21"/>
      <c r="E21" s="21"/>
      <c r="F21" s="21"/>
      <c r="G21" s="21"/>
      <c r="H21" s="22">
        <v>108142856</v>
      </c>
      <c r="I21" s="96">
        <f t="shared" si="0"/>
        <v>0.02692808802479219</v>
      </c>
      <c r="J21" s="184"/>
    </row>
    <row r="22" spans="1:10" ht="15" customHeight="1">
      <c r="A22" s="93">
        <v>1020751881</v>
      </c>
      <c r="B22" s="94" t="s">
        <v>51</v>
      </c>
      <c r="C22" s="21"/>
      <c r="D22" s="21"/>
      <c r="E22" s="21"/>
      <c r="F22" s="21"/>
      <c r="G22" s="21"/>
      <c r="H22" s="22">
        <v>105543652</v>
      </c>
      <c r="I22" s="96">
        <f t="shared" si="0"/>
        <v>0.026280873805607962</v>
      </c>
      <c r="J22" s="184"/>
    </row>
    <row r="23" spans="1:10" ht="15" customHeight="1">
      <c r="A23" s="93">
        <v>1020737666</v>
      </c>
      <c r="B23" s="94" t="s">
        <v>47</v>
      </c>
      <c r="C23" s="21"/>
      <c r="D23" s="21"/>
      <c r="E23" s="21"/>
      <c r="F23" s="21"/>
      <c r="G23" s="21"/>
      <c r="H23" s="22">
        <v>91366447.71</v>
      </c>
      <c r="I23" s="96">
        <f t="shared" si="0"/>
        <v>0.02275068217587533</v>
      </c>
      <c r="J23" s="184"/>
    </row>
    <row r="24" spans="1:10" ht="15" customHeight="1">
      <c r="A24" s="93">
        <v>79778230</v>
      </c>
      <c r="B24" s="94" t="s">
        <v>21</v>
      </c>
      <c r="C24" s="21"/>
      <c r="D24" s="21"/>
      <c r="E24" s="21"/>
      <c r="F24" s="21"/>
      <c r="G24" s="21"/>
      <c r="H24" s="22">
        <v>73373935</v>
      </c>
      <c r="I24" s="96">
        <f t="shared" si="0"/>
        <v>0.018270460513872322</v>
      </c>
      <c r="J24" s="184"/>
    </row>
    <row r="25" spans="1:10" ht="15" customHeight="1">
      <c r="A25" s="93">
        <v>17196166</v>
      </c>
      <c r="B25" s="94" t="s">
        <v>12</v>
      </c>
      <c r="C25" s="21"/>
      <c r="D25" s="21"/>
      <c r="E25" s="21"/>
      <c r="F25" s="21"/>
      <c r="G25" s="21"/>
      <c r="H25" s="22">
        <v>55859656</v>
      </c>
      <c r="I25" s="96">
        <f t="shared" si="0"/>
        <v>0.013909321331430446</v>
      </c>
      <c r="J25" s="184"/>
    </row>
    <row r="26" spans="1:10" ht="15" customHeight="1">
      <c r="A26" s="93">
        <v>41579990</v>
      </c>
      <c r="B26" s="94" t="s">
        <v>297</v>
      </c>
      <c r="C26" s="21"/>
      <c r="D26" s="21"/>
      <c r="E26" s="21"/>
      <c r="F26" s="21"/>
      <c r="G26" s="21"/>
      <c r="H26" s="22">
        <v>-611065</v>
      </c>
      <c r="I26" s="96">
        <f t="shared" si="0"/>
        <v>-0.00015215810565304136</v>
      </c>
      <c r="J26" s="184"/>
    </row>
    <row r="27" spans="1:9" ht="15" customHeight="1">
      <c r="A27" s="93"/>
      <c r="B27" s="185" t="s">
        <v>53</v>
      </c>
      <c r="C27" s="186"/>
      <c r="D27" s="186"/>
      <c r="E27" s="186"/>
      <c r="F27" s="186"/>
      <c r="G27" s="187"/>
      <c r="H27" s="109">
        <v>1539002787.67</v>
      </c>
      <c r="I27" s="96"/>
    </row>
  </sheetData>
  <mergeCells count="9">
    <mergeCell ref="A18:I18"/>
    <mergeCell ref="J19:J26"/>
    <mergeCell ref="B27:G27"/>
    <mergeCell ref="A1:E1"/>
    <mergeCell ref="A2:E2"/>
    <mergeCell ref="A3:E3"/>
    <mergeCell ref="A8:I8"/>
    <mergeCell ref="J9:J15"/>
    <mergeCell ref="B16:G1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topLeftCell="A12">
      <selection activeCell="I13" sqref="I13"/>
    </sheetView>
  </sheetViews>
  <sheetFormatPr defaultColWidth="11.421875" defaultRowHeight="15"/>
  <cols>
    <col min="1" max="1" width="17.28125" style="88" customWidth="1"/>
    <col min="2" max="2" width="43.7109375" style="19" bestFit="1" customWidth="1"/>
    <col min="3" max="5" width="18.421875" style="19" customWidth="1"/>
    <col min="6" max="6" width="18.421875" style="6" customWidth="1"/>
    <col min="7" max="9" width="18.421875" style="19" customWidth="1"/>
    <col min="10" max="10" width="2.140625" style="19" customWidth="1"/>
    <col min="11" max="11" width="14.140625" style="19" customWidth="1"/>
    <col min="12" max="16384" width="11.421875" style="19" customWidth="1"/>
  </cols>
  <sheetData>
    <row r="1" spans="1:10" ht="15">
      <c r="A1" s="194" t="s">
        <v>0</v>
      </c>
      <c r="B1" s="194"/>
      <c r="C1" s="60"/>
      <c r="D1" s="60"/>
      <c r="E1" s="60"/>
      <c r="F1" s="61"/>
      <c r="G1" s="60"/>
      <c r="H1" s="60"/>
      <c r="I1" s="60"/>
      <c r="J1" s="60"/>
    </row>
    <row r="2" spans="1:10" ht="15">
      <c r="A2" s="194" t="s">
        <v>1</v>
      </c>
      <c r="B2" s="194"/>
      <c r="C2" s="60"/>
      <c r="D2" s="60"/>
      <c r="E2" s="60"/>
      <c r="F2" s="61"/>
      <c r="G2" s="60"/>
      <c r="H2" s="60"/>
      <c r="I2" s="60"/>
      <c r="J2" s="60"/>
    </row>
    <row r="3" spans="1:10" ht="12.75" customHeight="1">
      <c r="A3" s="193" t="s">
        <v>233</v>
      </c>
      <c r="B3" s="193"/>
      <c r="C3" s="193"/>
      <c r="D3" s="193"/>
      <c r="E3" s="193"/>
      <c r="F3" s="193"/>
      <c r="G3" s="193"/>
      <c r="H3" s="193"/>
      <c r="I3" s="193"/>
      <c r="J3" s="62"/>
    </row>
    <row r="4" spans="1:8" ht="12.75" customHeight="1">
      <c r="A4" s="193" t="s">
        <v>234</v>
      </c>
      <c r="B4" s="193"/>
      <c r="C4" s="193"/>
      <c r="D4" s="63"/>
      <c r="E4" s="63"/>
      <c r="F4" s="64"/>
      <c r="G4" s="63"/>
      <c r="H4" s="63"/>
    </row>
    <row r="5" spans="1:8" ht="12.75" customHeight="1">
      <c r="A5" s="193" t="s">
        <v>235</v>
      </c>
      <c r="B5" s="193"/>
      <c r="C5" s="193"/>
      <c r="D5" s="63"/>
      <c r="E5" s="63"/>
      <c r="F5" s="64"/>
      <c r="G5" s="63"/>
      <c r="H5" s="63"/>
    </row>
    <row r="6" spans="1:8" ht="12.75" customHeight="1">
      <c r="A6" s="193" t="s">
        <v>236</v>
      </c>
      <c r="B6" s="193"/>
      <c r="C6" s="193"/>
      <c r="D6" s="63"/>
      <c r="E6" s="63"/>
      <c r="F6" s="64"/>
      <c r="G6" s="63"/>
      <c r="H6" s="63"/>
    </row>
    <row r="7" spans="1:8" ht="12.75" customHeight="1">
      <c r="A7" s="193" t="s">
        <v>237</v>
      </c>
      <c r="B7" s="193"/>
      <c r="C7" s="193"/>
      <c r="D7" s="63"/>
      <c r="E7" s="63"/>
      <c r="F7" s="64"/>
      <c r="G7" s="63"/>
      <c r="H7" s="63"/>
    </row>
    <row r="8" spans="1:8" ht="12.75" customHeight="1">
      <c r="A8" s="193" t="s">
        <v>238</v>
      </c>
      <c r="B8" s="193"/>
      <c r="C8" s="193"/>
      <c r="D8" s="63"/>
      <c r="E8" s="63"/>
      <c r="F8" s="64"/>
      <c r="G8" s="63"/>
      <c r="H8" s="63"/>
    </row>
    <row r="9" spans="1:8" ht="12.75" customHeight="1">
      <c r="A9" s="193" t="s">
        <v>239</v>
      </c>
      <c r="B9" s="193"/>
      <c r="C9" s="193"/>
      <c r="D9" s="63"/>
      <c r="E9" s="63"/>
      <c r="F9" s="64"/>
      <c r="G9" s="63"/>
      <c r="H9" s="63"/>
    </row>
    <row r="10" spans="1:11" ht="15">
      <c r="A10" s="65"/>
      <c r="B10" s="65"/>
      <c r="C10" s="65"/>
      <c r="D10" s="65"/>
      <c r="E10" s="65"/>
      <c r="F10" s="66"/>
      <c r="G10" s="65"/>
      <c r="H10" s="65"/>
      <c r="I10" s="65"/>
      <c r="J10" s="65"/>
      <c r="K10" s="40" t="e">
        <f>#REF!+D38+#REF!</f>
        <v>#REF!</v>
      </c>
    </row>
    <row r="11" spans="1:11" ht="15">
      <c r="A11" s="67"/>
      <c r="C11" s="40"/>
      <c r="D11" s="40"/>
      <c r="E11" s="40"/>
      <c r="G11" s="40"/>
      <c r="H11" s="40"/>
      <c r="I11" s="40"/>
      <c r="K11" s="68"/>
    </row>
    <row r="12" spans="1:11" ht="35.25" customHeight="1">
      <c r="A12" s="195" t="s">
        <v>240</v>
      </c>
      <c r="B12" s="196"/>
      <c r="C12" s="197" t="s">
        <v>241</v>
      </c>
      <c r="D12" s="198"/>
      <c r="E12" s="69"/>
      <c r="F12" s="70"/>
      <c r="G12" s="69"/>
      <c r="K12" s="71"/>
    </row>
    <row r="13" spans="1:11" ht="43.2">
      <c r="A13" s="72" t="s">
        <v>226</v>
      </c>
      <c r="B13" s="46" t="s">
        <v>2</v>
      </c>
      <c r="C13" s="73" t="s">
        <v>242</v>
      </c>
      <c r="D13" s="72" t="s">
        <v>243</v>
      </c>
      <c r="E13" s="72" t="s">
        <v>244</v>
      </c>
      <c r="F13" s="74" t="s">
        <v>85</v>
      </c>
      <c r="G13" s="72" t="s">
        <v>244</v>
      </c>
      <c r="H13" s="72" t="s">
        <v>85</v>
      </c>
      <c r="I13" s="72" t="s">
        <v>245</v>
      </c>
      <c r="K13" s="72" t="s">
        <v>246</v>
      </c>
    </row>
    <row r="14" spans="1:11" ht="15">
      <c r="A14" s="75">
        <v>79309347</v>
      </c>
      <c r="B14" s="21" t="s">
        <v>200</v>
      </c>
      <c r="C14" s="43">
        <v>4535911</v>
      </c>
      <c r="D14" s="43">
        <v>4535911</v>
      </c>
      <c r="E14" s="43"/>
      <c r="F14" s="20"/>
      <c r="G14" s="43"/>
      <c r="H14" s="76"/>
      <c r="I14" s="43">
        <f>D14-H14</f>
        <v>4535911</v>
      </c>
      <c r="K14" s="77" t="e">
        <f>D14/$K$10</f>
        <v>#REF!</v>
      </c>
    </row>
    <row r="15" spans="1:11" ht="15">
      <c r="A15" s="75">
        <v>71650704</v>
      </c>
      <c r="B15" s="21" t="s">
        <v>181</v>
      </c>
      <c r="C15" s="43">
        <v>1976744</v>
      </c>
      <c r="D15" s="43">
        <v>1976744</v>
      </c>
      <c r="E15" s="43">
        <v>500000</v>
      </c>
      <c r="F15" s="20">
        <v>44242</v>
      </c>
      <c r="G15" s="43"/>
      <c r="H15" s="76"/>
      <c r="I15" s="43">
        <f>D15-E15-G15</f>
        <v>1476744</v>
      </c>
      <c r="K15" s="77" t="e">
        <f aca="true" t="shared" si="0" ref="K15:K37">D15/$K$10</f>
        <v>#REF!</v>
      </c>
    </row>
    <row r="16" spans="1:11" ht="15">
      <c r="A16" s="75">
        <v>51997094</v>
      </c>
      <c r="B16" s="21" t="s">
        <v>156</v>
      </c>
      <c r="C16" s="43">
        <v>3657042</v>
      </c>
      <c r="D16" s="43">
        <v>0</v>
      </c>
      <c r="E16" s="43">
        <v>0</v>
      </c>
      <c r="F16" s="20"/>
      <c r="G16" s="43"/>
      <c r="H16" s="76"/>
      <c r="I16" s="43">
        <f>C16</f>
        <v>3657042</v>
      </c>
      <c r="K16" s="77" t="e">
        <f t="shared" si="0"/>
        <v>#REF!</v>
      </c>
    </row>
    <row r="17" spans="1:11" ht="15">
      <c r="A17" s="75">
        <v>11231710</v>
      </c>
      <c r="B17" s="21" t="s">
        <v>247</v>
      </c>
      <c r="C17" s="43">
        <v>4474641</v>
      </c>
      <c r="D17" s="43">
        <v>4474641</v>
      </c>
      <c r="E17" s="43">
        <v>2000000</v>
      </c>
      <c r="F17" s="20">
        <v>44242</v>
      </c>
      <c r="G17" s="43">
        <v>2500000</v>
      </c>
      <c r="H17" s="20">
        <v>44245</v>
      </c>
      <c r="I17" s="43">
        <f>D17-E17-G17</f>
        <v>-25359</v>
      </c>
      <c r="K17" s="77" t="e">
        <f t="shared" si="0"/>
        <v>#REF!</v>
      </c>
    </row>
    <row r="18" spans="1:11" ht="15">
      <c r="A18" s="75">
        <v>52771536</v>
      </c>
      <c r="B18" s="21" t="s">
        <v>248</v>
      </c>
      <c r="C18" s="43">
        <v>1400000</v>
      </c>
      <c r="D18" s="43">
        <v>1200000</v>
      </c>
      <c r="E18" s="43">
        <v>200000</v>
      </c>
      <c r="F18" s="78" t="s">
        <v>249</v>
      </c>
      <c r="G18" s="43">
        <f>300000+200000+200000+300000</f>
        <v>1000000</v>
      </c>
      <c r="H18" s="79" t="s">
        <v>250</v>
      </c>
      <c r="I18" s="43">
        <f aca="true" t="shared" si="1" ref="I18:I37">D18-E18-G18</f>
        <v>0</v>
      </c>
      <c r="K18" s="77" t="e">
        <f t="shared" si="0"/>
        <v>#REF!</v>
      </c>
    </row>
    <row r="19" spans="1:11" ht="15">
      <c r="A19" s="75">
        <v>1075273200</v>
      </c>
      <c r="B19" s="21" t="s">
        <v>201</v>
      </c>
      <c r="C19" s="43">
        <v>4964682</v>
      </c>
      <c r="D19" s="43">
        <v>4263882</v>
      </c>
      <c r="E19" s="43">
        <v>100800</v>
      </c>
      <c r="F19" s="20">
        <v>44210</v>
      </c>
      <c r="G19" s="43">
        <v>500000</v>
      </c>
      <c r="H19" s="20">
        <v>44242</v>
      </c>
      <c r="I19" s="43">
        <f t="shared" si="1"/>
        <v>3663082</v>
      </c>
      <c r="K19" s="77" t="e">
        <f t="shared" si="0"/>
        <v>#REF!</v>
      </c>
    </row>
    <row r="20" spans="1:11" ht="15">
      <c r="A20" s="75">
        <v>1085230961</v>
      </c>
      <c r="B20" s="21" t="s">
        <v>202</v>
      </c>
      <c r="C20" s="43">
        <v>2162722</v>
      </c>
      <c r="D20" s="43">
        <v>966772</v>
      </c>
      <c r="E20" s="43">
        <v>0</v>
      </c>
      <c r="F20" s="20"/>
      <c r="G20" s="43"/>
      <c r="H20" s="76"/>
      <c r="I20" s="43">
        <f t="shared" si="1"/>
        <v>966772</v>
      </c>
      <c r="K20" s="77" t="e">
        <f t="shared" si="0"/>
        <v>#REF!</v>
      </c>
    </row>
    <row r="21" spans="1:11" ht="15">
      <c r="A21" s="75">
        <v>71262052</v>
      </c>
      <c r="B21" s="21" t="s">
        <v>210</v>
      </c>
      <c r="C21" s="43">
        <v>2720865</v>
      </c>
      <c r="D21" s="43">
        <v>2720865</v>
      </c>
      <c r="E21" s="43">
        <v>0</v>
      </c>
      <c r="F21" s="20"/>
      <c r="G21" s="43"/>
      <c r="H21" s="76"/>
      <c r="I21" s="43">
        <f t="shared" si="1"/>
        <v>2720865</v>
      </c>
      <c r="K21" s="77" t="e">
        <f t="shared" si="0"/>
        <v>#REF!</v>
      </c>
    </row>
    <row r="22" spans="1:11" ht="15">
      <c r="A22" s="75">
        <v>20644857</v>
      </c>
      <c r="B22" s="21" t="s">
        <v>251</v>
      </c>
      <c r="C22" s="43">
        <v>13200000</v>
      </c>
      <c r="D22" s="43">
        <v>13200000</v>
      </c>
      <c r="E22" s="43">
        <v>0</v>
      </c>
      <c r="F22" s="20"/>
      <c r="G22" s="43"/>
      <c r="H22" s="76"/>
      <c r="I22" s="43">
        <f t="shared" si="1"/>
        <v>13200000</v>
      </c>
      <c r="K22" s="77" t="e">
        <f t="shared" si="0"/>
        <v>#REF!</v>
      </c>
    </row>
    <row r="23" spans="1:11" ht="15">
      <c r="A23" s="75">
        <v>1015476577</v>
      </c>
      <c r="B23" s="21" t="s">
        <v>252</v>
      </c>
      <c r="C23" s="43">
        <v>2021737</v>
      </c>
      <c r="D23" s="43">
        <v>1829864</v>
      </c>
      <c r="E23" s="43">
        <v>0</v>
      </c>
      <c r="F23" s="20"/>
      <c r="G23" s="43"/>
      <c r="H23" s="76"/>
      <c r="I23" s="43">
        <f t="shared" si="1"/>
        <v>1829864</v>
      </c>
      <c r="K23" s="77" t="e">
        <f t="shared" si="0"/>
        <v>#REF!</v>
      </c>
    </row>
    <row r="24" spans="1:11" ht="15">
      <c r="A24" s="75">
        <v>51855455</v>
      </c>
      <c r="B24" s="21" t="s">
        <v>203</v>
      </c>
      <c r="C24" s="43">
        <f>2021737</f>
        <v>2021737</v>
      </c>
      <c r="D24" s="43">
        <f>2021737</f>
        <v>2021737</v>
      </c>
      <c r="E24" s="43">
        <v>186910</v>
      </c>
      <c r="F24" s="20">
        <v>44209</v>
      </c>
      <c r="G24" s="43"/>
      <c r="H24" s="76"/>
      <c r="I24" s="43">
        <f t="shared" si="1"/>
        <v>1834827</v>
      </c>
      <c r="K24" s="77" t="e">
        <f t="shared" si="0"/>
        <v>#REF!</v>
      </c>
    </row>
    <row r="25" spans="1:11" ht="15">
      <c r="A25" s="75" t="s">
        <v>253</v>
      </c>
      <c r="B25" s="21" t="s">
        <v>254</v>
      </c>
      <c r="C25" s="43">
        <v>1956270</v>
      </c>
      <c r="D25" s="43">
        <v>1956270</v>
      </c>
      <c r="E25" s="43">
        <v>0</v>
      </c>
      <c r="F25" s="20"/>
      <c r="G25" s="43"/>
      <c r="H25" s="76"/>
      <c r="I25" s="43">
        <f>C25-E25-G25</f>
        <v>1956270</v>
      </c>
      <c r="K25" s="77" t="e">
        <f t="shared" si="0"/>
        <v>#REF!</v>
      </c>
    </row>
    <row r="26" spans="1:11" ht="15">
      <c r="A26" s="75">
        <v>80050114</v>
      </c>
      <c r="B26" s="21" t="s">
        <v>204</v>
      </c>
      <c r="C26" s="43">
        <v>2089895</v>
      </c>
      <c r="D26" s="43">
        <v>2089895</v>
      </c>
      <c r="E26" s="43">
        <v>0</v>
      </c>
      <c r="F26" s="20"/>
      <c r="G26" s="43"/>
      <c r="H26" s="76"/>
      <c r="I26" s="43">
        <f t="shared" si="1"/>
        <v>2089895</v>
      </c>
      <c r="K26" s="77" t="e">
        <f t="shared" si="0"/>
        <v>#REF!</v>
      </c>
    </row>
    <row r="27" spans="1:11" ht="15">
      <c r="A27" s="75">
        <v>86085227</v>
      </c>
      <c r="B27" s="21" t="s">
        <v>179</v>
      </c>
      <c r="C27" s="43">
        <f>5531304-400000</f>
        <v>5131304</v>
      </c>
      <c r="D27" s="43">
        <f>5531304-400000</f>
        <v>5131304</v>
      </c>
      <c r="E27" s="43">
        <f>102800+102800</f>
        <v>205600</v>
      </c>
      <c r="F27" s="78" t="s">
        <v>255</v>
      </c>
      <c r="G27" s="43">
        <v>500000</v>
      </c>
      <c r="H27" s="76">
        <v>44242</v>
      </c>
      <c r="I27" s="43">
        <f>D27-E27-G27</f>
        <v>4425704</v>
      </c>
      <c r="K27" s="77" t="e">
        <f t="shared" si="0"/>
        <v>#REF!</v>
      </c>
    </row>
    <row r="28" spans="1:11" ht="15">
      <c r="A28" s="75">
        <v>1026273475</v>
      </c>
      <c r="B28" s="21" t="s">
        <v>256</v>
      </c>
      <c r="C28" s="43">
        <v>1494513</v>
      </c>
      <c r="D28" s="43">
        <v>1014133</v>
      </c>
      <c r="E28" s="43">
        <f>150000+200000+200000</f>
        <v>550000</v>
      </c>
      <c r="F28" s="78" t="s">
        <v>257</v>
      </c>
      <c r="G28" s="43">
        <v>200000</v>
      </c>
      <c r="H28" s="76">
        <v>44245</v>
      </c>
      <c r="I28" s="43">
        <f t="shared" si="1"/>
        <v>264133</v>
      </c>
      <c r="K28" s="77" t="e">
        <f t="shared" si="0"/>
        <v>#REF!</v>
      </c>
    </row>
    <row r="29" spans="1:11" ht="15">
      <c r="A29" s="75" t="s">
        <v>258</v>
      </c>
      <c r="B29" s="21" t="s">
        <v>259</v>
      </c>
      <c r="C29" s="43">
        <v>1942868</v>
      </c>
      <c r="D29" s="43">
        <v>0</v>
      </c>
      <c r="E29" s="43">
        <v>0</v>
      </c>
      <c r="F29" s="20"/>
      <c r="G29" s="43"/>
      <c r="H29" s="76"/>
      <c r="I29" s="43">
        <f t="shared" si="1"/>
        <v>0</v>
      </c>
      <c r="K29" s="77" t="e">
        <f t="shared" si="0"/>
        <v>#REF!</v>
      </c>
    </row>
    <row r="30" spans="1:11" ht="15">
      <c r="A30" s="75">
        <v>1143938355</v>
      </c>
      <c r="B30" s="21" t="s">
        <v>205</v>
      </c>
      <c r="C30" s="43">
        <v>100000</v>
      </c>
      <c r="D30" s="43">
        <v>100000</v>
      </c>
      <c r="E30" s="43">
        <v>100000</v>
      </c>
      <c r="F30" s="20">
        <v>44217</v>
      </c>
      <c r="G30" s="43"/>
      <c r="H30" s="76"/>
      <c r="I30" s="43">
        <f t="shared" si="1"/>
        <v>0</v>
      </c>
      <c r="K30" s="77" t="e">
        <f t="shared" si="0"/>
        <v>#REF!</v>
      </c>
    </row>
    <row r="31" spans="1:11" ht="15">
      <c r="A31" s="75">
        <v>73431298</v>
      </c>
      <c r="B31" s="21" t="s">
        <v>260</v>
      </c>
      <c r="C31" s="43">
        <v>5849596</v>
      </c>
      <c r="D31" s="43">
        <v>190862</v>
      </c>
      <c r="E31" s="43">
        <v>0</v>
      </c>
      <c r="F31" s="20"/>
      <c r="G31" s="43"/>
      <c r="H31" s="76"/>
      <c r="I31" s="43">
        <f t="shared" si="1"/>
        <v>190862</v>
      </c>
      <c r="K31" s="77" t="e">
        <f t="shared" si="0"/>
        <v>#REF!</v>
      </c>
    </row>
    <row r="32" spans="1:11" ht="15">
      <c r="A32" s="75">
        <v>42030240</v>
      </c>
      <c r="B32" s="21" t="s">
        <v>206</v>
      </c>
      <c r="C32" s="43">
        <v>9569599</v>
      </c>
      <c r="D32" s="43">
        <v>9026534</v>
      </c>
      <c r="E32" s="43">
        <f>500000+145855</f>
        <v>645855</v>
      </c>
      <c r="F32" s="20" t="s">
        <v>261</v>
      </c>
      <c r="G32" s="43">
        <f>500000+200000</f>
        <v>700000</v>
      </c>
      <c r="H32" s="76" t="s">
        <v>262</v>
      </c>
      <c r="I32" s="43">
        <f t="shared" si="1"/>
        <v>7680679</v>
      </c>
      <c r="K32" s="77" t="e">
        <f t="shared" si="0"/>
        <v>#REF!</v>
      </c>
    </row>
    <row r="33" spans="1:11" ht="15">
      <c r="A33" s="75">
        <v>1004320123</v>
      </c>
      <c r="B33" s="21" t="s">
        <v>207</v>
      </c>
      <c r="C33" s="43">
        <v>2155931</v>
      </c>
      <c r="D33" s="43">
        <v>2155931</v>
      </c>
      <c r="E33" s="43">
        <v>0</v>
      </c>
      <c r="F33" s="20"/>
      <c r="G33" s="43"/>
      <c r="H33" s="76"/>
      <c r="I33" s="43">
        <f t="shared" si="1"/>
        <v>2155931</v>
      </c>
      <c r="K33" s="77" t="e">
        <f t="shared" si="0"/>
        <v>#REF!</v>
      </c>
    </row>
    <row r="34" spans="1:11" ht="15">
      <c r="A34" s="75">
        <v>79231175</v>
      </c>
      <c r="B34" s="21" t="s">
        <v>208</v>
      </c>
      <c r="C34" s="43">
        <v>23907975</v>
      </c>
      <c r="D34" s="43">
        <v>23907975</v>
      </c>
      <c r="E34" s="43">
        <v>0</v>
      </c>
      <c r="F34" s="20"/>
      <c r="G34" s="43"/>
      <c r="H34" s="76"/>
      <c r="I34" s="43">
        <f t="shared" si="1"/>
        <v>23907975</v>
      </c>
      <c r="K34" s="77" t="e">
        <f t="shared" si="0"/>
        <v>#REF!</v>
      </c>
    </row>
    <row r="35" spans="1:11" ht="15">
      <c r="A35" s="75">
        <v>52157004</v>
      </c>
      <c r="B35" s="21" t="s">
        <v>263</v>
      </c>
      <c r="C35" s="43">
        <v>1554556</v>
      </c>
      <c r="D35" s="43">
        <v>1554556</v>
      </c>
      <c r="E35" s="43">
        <v>0</v>
      </c>
      <c r="F35" s="20"/>
      <c r="G35" s="43"/>
      <c r="H35" s="76"/>
      <c r="I35" s="43">
        <f t="shared" si="1"/>
        <v>1554556</v>
      </c>
      <c r="K35" s="77" t="e">
        <f t="shared" si="0"/>
        <v>#REF!</v>
      </c>
    </row>
    <row r="36" spans="1:11" ht="15">
      <c r="A36" s="75">
        <v>52932871</v>
      </c>
      <c r="B36" s="21" t="s">
        <v>264</v>
      </c>
      <c r="C36" s="43">
        <v>3938019</v>
      </c>
      <c r="D36" s="43">
        <v>3938019</v>
      </c>
      <c r="E36" s="43">
        <v>0</v>
      </c>
      <c r="F36" s="20"/>
      <c r="G36" s="43"/>
      <c r="H36" s="76"/>
      <c r="I36" s="43">
        <f t="shared" si="1"/>
        <v>3938019</v>
      </c>
      <c r="K36" s="77" t="e">
        <f t="shared" si="0"/>
        <v>#REF!</v>
      </c>
    </row>
    <row r="37" spans="1:11" ht="15">
      <c r="A37" s="75">
        <v>1004037414</v>
      </c>
      <c r="B37" s="21" t="s">
        <v>209</v>
      </c>
      <c r="C37" s="43">
        <v>351200</v>
      </c>
      <c r="D37" s="43">
        <v>0</v>
      </c>
      <c r="E37" s="43"/>
      <c r="F37" s="20"/>
      <c r="G37" s="43"/>
      <c r="H37" s="76"/>
      <c r="I37" s="43">
        <f t="shared" si="1"/>
        <v>0</v>
      </c>
      <c r="K37" s="77" t="e">
        <f t="shared" si="0"/>
        <v>#REF!</v>
      </c>
    </row>
    <row r="38" spans="1:11" ht="15">
      <c r="A38" s="80"/>
      <c r="B38" s="81" t="s">
        <v>265</v>
      </c>
      <c r="C38" s="81">
        <f>SUM(C14:C37)</f>
        <v>103177807</v>
      </c>
      <c r="D38" s="81">
        <f>SUM(D14:D37)</f>
        <v>88255895</v>
      </c>
      <c r="E38" s="82"/>
      <c r="F38" s="83"/>
      <c r="G38" s="82"/>
      <c r="H38" s="84"/>
      <c r="I38" s="81">
        <f>SUM(I14:I37)</f>
        <v>82023772</v>
      </c>
      <c r="K38" s="85"/>
    </row>
    <row r="39" spans="1:11" ht="15">
      <c r="A39" s="86"/>
      <c r="H39" s="87"/>
      <c r="K39" s="68"/>
    </row>
    <row r="40" ht="15">
      <c r="H40" s="89"/>
    </row>
    <row r="41" ht="15">
      <c r="H41" s="89"/>
    </row>
    <row r="42" ht="15">
      <c r="H42" s="89"/>
    </row>
    <row r="43" ht="15">
      <c r="H43" s="89"/>
    </row>
    <row r="44" ht="15">
      <c r="H44" s="89"/>
    </row>
    <row r="45" ht="15">
      <c r="H45" s="89"/>
    </row>
  </sheetData>
  <mergeCells count="11">
    <mergeCell ref="A7:C7"/>
    <mergeCell ref="A8:C8"/>
    <mergeCell ref="A9:C9"/>
    <mergeCell ref="A12:B12"/>
    <mergeCell ref="C12:D12"/>
    <mergeCell ref="A6:C6"/>
    <mergeCell ref="A1:B1"/>
    <mergeCell ref="A2:B2"/>
    <mergeCell ref="A3:I3"/>
    <mergeCell ref="A4:C4"/>
    <mergeCell ref="A5:C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5"/>
  <sheetViews>
    <sheetView workbookViewId="0" topLeftCell="F55">
      <selection activeCell="L67" sqref="L67"/>
    </sheetView>
  </sheetViews>
  <sheetFormatPr defaultColWidth="10.7109375" defaultRowHeight="15"/>
  <cols>
    <col min="1" max="1" width="16.7109375" style="19" bestFit="1" customWidth="1"/>
    <col min="2" max="2" width="35.7109375" style="19" bestFit="1" customWidth="1"/>
    <col min="3" max="3" width="16.28125" style="19" customWidth="1"/>
    <col min="4" max="4" width="19.421875" style="19" bestFit="1" customWidth="1"/>
    <col min="5" max="5" width="20.140625" style="19" bestFit="1" customWidth="1"/>
    <col min="6" max="6" width="20.28125" style="19" bestFit="1" customWidth="1"/>
    <col min="7" max="7" width="19.421875" style="19" customWidth="1"/>
    <col min="8" max="8" width="20.140625" style="19" customWidth="1"/>
    <col min="9" max="9" width="23.00390625" style="19" customWidth="1"/>
    <col min="10" max="10" width="20.28125" style="19" bestFit="1" customWidth="1"/>
    <col min="11" max="11" width="20.421875" style="19" bestFit="1" customWidth="1"/>
    <col min="12" max="12" width="17.140625" style="19" bestFit="1" customWidth="1"/>
    <col min="13" max="13" width="19.7109375" style="19" bestFit="1" customWidth="1"/>
    <col min="14" max="14" width="17.421875" style="19" bestFit="1" customWidth="1"/>
    <col min="15" max="15" width="14.00390625" style="19" bestFit="1" customWidth="1"/>
    <col min="16" max="16" width="12.421875" style="19" bestFit="1" customWidth="1"/>
    <col min="17" max="16384" width="10.7109375" style="19" customWidth="1"/>
  </cols>
  <sheetData>
    <row r="3" spans="1:15" ht="15">
      <c r="A3" s="46" t="s">
        <v>211</v>
      </c>
      <c r="B3" s="46" t="s">
        <v>2</v>
      </c>
      <c r="C3" s="47" t="s">
        <v>212</v>
      </c>
      <c r="D3" s="47" t="s">
        <v>213</v>
      </c>
      <c r="E3" s="47" t="s">
        <v>214</v>
      </c>
      <c r="F3" s="47" t="s">
        <v>215</v>
      </c>
      <c r="G3" s="47" t="s">
        <v>216</v>
      </c>
      <c r="H3" s="47" t="s">
        <v>217</v>
      </c>
      <c r="I3" s="47" t="s">
        <v>218</v>
      </c>
      <c r="J3" s="46" t="s">
        <v>219</v>
      </c>
      <c r="K3" s="48" t="s">
        <v>220</v>
      </c>
      <c r="L3" s="46" t="s">
        <v>221</v>
      </c>
      <c r="M3" s="46" t="s">
        <v>222</v>
      </c>
      <c r="N3" s="48" t="s">
        <v>223</v>
      </c>
      <c r="O3" s="46" t="s">
        <v>224</v>
      </c>
    </row>
    <row r="4" spans="1:15" ht="15">
      <c r="A4" s="49">
        <v>1075273200</v>
      </c>
      <c r="B4" s="21" t="s">
        <v>180</v>
      </c>
      <c r="C4" s="16">
        <v>0</v>
      </c>
      <c r="D4" s="16">
        <v>0</v>
      </c>
      <c r="E4" s="16">
        <v>0</v>
      </c>
      <c r="F4" s="16">
        <v>0</v>
      </c>
      <c r="G4" s="16">
        <v>0</v>
      </c>
      <c r="H4" s="16">
        <v>0</v>
      </c>
      <c r="I4" s="16">
        <v>0</v>
      </c>
      <c r="J4" s="50">
        <v>0</v>
      </c>
      <c r="K4" s="50">
        <v>0</v>
      </c>
      <c r="L4" s="50">
        <v>0</v>
      </c>
      <c r="M4" s="50">
        <v>0</v>
      </c>
      <c r="N4" s="50">
        <v>0</v>
      </c>
      <c r="O4" s="43">
        <f>SUM(C4:N4)</f>
        <v>0</v>
      </c>
    </row>
    <row r="5" spans="1:15" ht="15">
      <c r="A5" s="49">
        <v>86085227</v>
      </c>
      <c r="B5" s="21" t="s">
        <v>179</v>
      </c>
      <c r="C5" s="16">
        <v>0</v>
      </c>
      <c r="D5" s="16">
        <v>0</v>
      </c>
      <c r="E5" s="16">
        <v>0</v>
      </c>
      <c r="F5" s="16">
        <v>0</v>
      </c>
      <c r="G5" s="16">
        <v>0</v>
      </c>
      <c r="H5" s="16">
        <v>0</v>
      </c>
      <c r="I5" s="16">
        <v>0</v>
      </c>
      <c r="J5" s="50">
        <v>0</v>
      </c>
      <c r="K5" s="50">
        <v>0</v>
      </c>
      <c r="L5" s="50">
        <v>0</v>
      </c>
      <c r="M5" s="50">
        <v>0</v>
      </c>
      <c r="N5" s="50">
        <v>0</v>
      </c>
      <c r="O5" s="43">
        <f aca="true" t="shared" si="0" ref="O5:O54">SUM(C5:N5)</f>
        <v>0</v>
      </c>
    </row>
    <row r="6" spans="1:15" ht="15">
      <c r="A6" s="49">
        <v>42030240</v>
      </c>
      <c r="B6" s="21" t="s">
        <v>184</v>
      </c>
      <c r="C6" s="16">
        <v>0</v>
      </c>
      <c r="D6" s="16">
        <v>0</v>
      </c>
      <c r="E6" s="16">
        <v>87654</v>
      </c>
      <c r="F6" s="16">
        <v>0</v>
      </c>
      <c r="G6" s="16">
        <v>0</v>
      </c>
      <c r="H6" s="16">
        <v>0</v>
      </c>
      <c r="I6" s="16">
        <v>0</v>
      </c>
      <c r="J6" s="50">
        <v>0</v>
      </c>
      <c r="K6" s="50">
        <v>0</v>
      </c>
      <c r="L6" s="50">
        <v>0</v>
      </c>
      <c r="M6" s="50">
        <v>0</v>
      </c>
      <c r="N6" s="50">
        <v>0</v>
      </c>
      <c r="O6" s="43">
        <f t="shared" si="0"/>
        <v>87654</v>
      </c>
    </row>
    <row r="7" spans="1:15" ht="15">
      <c r="A7" s="49">
        <v>1015476577</v>
      </c>
      <c r="B7" s="21" t="s">
        <v>198</v>
      </c>
      <c r="C7" s="16">
        <v>0</v>
      </c>
      <c r="D7" s="16">
        <v>0</v>
      </c>
      <c r="E7" s="16">
        <v>0</v>
      </c>
      <c r="F7" s="16">
        <v>0</v>
      </c>
      <c r="G7" s="16">
        <v>0</v>
      </c>
      <c r="H7" s="16">
        <v>0</v>
      </c>
      <c r="I7" s="16">
        <v>0</v>
      </c>
      <c r="J7" s="50">
        <v>954614</v>
      </c>
      <c r="K7" s="50">
        <v>0</v>
      </c>
      <c r="L7" s="50">
        <v>0</v>
      </c>
      <c r="M7" s="50">
        <v>0</v>
      </c>
      <c r="N7" s="50">
        <v>0</v>
      </c>
      <c r="O7" s="43">
        <f t="shared" si="0"/>
        <v>954614</v>
      </c>
    </row>
    <row r="8" spans="1:15" ht="15">
      <c r="A8" s="49">
        <v>52157004</v>
      </c>
      <c r="B8" s="21" t="s">
        <v>143</v>
      </c>
      <c r="C8" s="16">
        <v>0</v>
      </c>
      <c r="D8" s="16">
        <v>0</v>
      </c>
      <c r="E8" s="16">
        <v>0</v>
      </c>
      <c r="F8" s="16">
        <v>0</v>
      </c>
      <c r="G8" s="16">
        <v>0</v>
      </c>
      <c r="H8" s="16">
        <v>0</v>
      </c>
      <c r="I8" s="16">
        <v>0</v>
      </c>
      <c r="J8" s="50">
        <v>0</v>
      </c>
      <c r="K8" s="50">
        <v>0</v>
      </c>
      <c r="L8" s="50">
        <v>0</v>
      </c>
      <c r="M8" s="50">
        <v>0</v>
      </c>
      <c r="N8" s="50">
        <v>0</v>
      </c>
      <c r="O8" s="43">
        <f t="shared" si="0"/>
        <v>0</v>
      </c>
    </row>
    <row r="9" spans="1:15" ht="15">
      <c r="A9" s="49">
        <v>1143938355</v>
      </c>
      <c r="B9" s="21" t="s">
        <v>165</v>
      </c>
      <c r="C9" s="16">
        <v>0</v>
      </c>
      <c r="D9" s="16">
        <v>0</v>
      </c>
      <c r="E9" s="16">
        <v>0</v>
      </c>
      <c r="F9" s="16">
        <v>0</v>
      </c>
      <c r="G9" s="16">
        <v>0</v>
      </c>
      <c r="H9" s="16">
        <v>0</v>
      </c>
      <c r="I9" s="16">
        <v>0</v>
      </c>
      <c r="J9" s="50">
        <v>0</v>
      </c>
      <c r="K9" s="50">
        <v>0</v>
      </c>
      <c r="L9" s="50">
        <v>198154</v>
      </c>
      <c r="M9" s="50">
        <v>1080316</v>
      </c>
      <c r="N9" s="50">
        <v>874594</v>
      </c>
      <c r="O9" s="43">
        <f t="shared" si="0"/>
        <v>2153064</v>
      </c>
    </row>
    <row r="10" spans="1:15" ht="15">
      <c r="A10" s="49">
        <v>1005995209</v>
      </c>
      <c r="B10" s="21" t="s">
        <v>145</v>
      </c>
      <c r="C10" s="16">
        <v>0</v>
      </c>
      <c r="D10" s="16">
        <v>0</v>
      </c>
      <c r="E10" s="16">
        <v>0</v>
      </c>
      <c r="F10" s="16">
        <v>0</v>
      </c>
      <c r="G10" s="16">
        <v>0</v>
      </c>
      <c r="H10" s="16">
        <v>0</v>
      </c>
      <c r="I10" s="16">
        <v>0</v>
      </c>
      <c r="J10" s="50">
        <v>0</v>
      </c>
      <c r="K10" s="50">
        <v>0</v>
      </c>
      <c r="L10" s="50">
        <v>228154</v>
      </c>
      <c r="M10" s="50">
        <v>1119436</v>
      </c>
      <c r="N10" s="50">
        <v>980854</v>
      </c>
      <c r="O10" s="43">
        <f>SUM(C10:N10)</f>
        <v>2328444</v>
      </c>
    </row>
    <row r="11" spans="1:15" ht="15">
      <c r="A11" s="49">
        <v>79637256</v>
      </c>
      <c r="B11" s="21" t="s">
        <v>147</v>
      </c>
      <c r="C11" s="16">
        <v>0</v>
      </c>
      <c r="D11" s="16">
        <v>0</v>
      </c>
      <c r="E11" s="16">
        <v>0</v>
      </c>
      <c r="F11" s="16">
        <v>0</v>
      </c>
      <c r="G11" s="16">
        <v>0</v>
      </c>
      <c r="H11" s="16">
        <v>0</v>
      </c>
      <c r="I11" s="16">
        <v>0</v>
      </c>
      <c r="J11" s="50">
        <v>0</v>
      </c>
      <c r="K11" s="50">
        <v>238026</v>
      </c>
      <c r="L11" s="50">
        <v>351427</v>
      </c>
      <c r="M11" s="50">
        <v>1082227</v>
      </c>
      <c r="N11" s="50">
        <v>1202854</v>
      </c>
      <c r="O11" s="43">
        <f t="shared" si="0"/>
        <v>2874534</v>
      </c>
    </row>
    <row r="12" spans="1:15" ht="15">
      <c r="A12" s="49">
        <v>51855455</v>
      </c>
      <c r="B12" s="21" t="s">
        <v>158</v>
      </c>
      <c r="C12" s="16">
        <v>0</v>
      </c>
      <c r="D12" s="16">
        <v>110183</v>
      </c>
      <c r="E12" s="16">
        <v>340000</v>
      </c>
      <c r="F12" s="16">
        <v>0</v>
      </c>
      <c r="G12" s="16">
        <v>0</v>
      </c>
      <c r="H12" s="16">
        <v>0</v>
      </c>
      <c r="I12" s="16">
        <v>0</v>
      </c>
      <c r="J12" s="50">
        <v>0</v>
      </c>
      <c r="K12" s="50">
        <v>0</v>
      </c>
      <c r="L12" s="50">
        <v>0</v>
      </c>
      <c r="M12" s="50">
        <v>0</v>
      </c>
      <c r="N12" s="50">
        <v>0</v>
      </c>
      <c r="O12" s="43">
        <f t="shared" si="0"/>
        <v>450183</v>
      </c>
    </row>
    <row r="13" spans="1:15" ht="15">
      <c r="A13" s="49">
        <v>51809679</v>
      </c>
      <c r="B13" s="21" t="s">
        <v>182</v>
      </c>
      <c r="C13" s="16">
        <v>0</v>
      </c>
      <c r="D13" s="16">
        <v>0</v>
      </c>
      <c r="E13" s="16">
        <v>0</v>
      </c>
      <c r="F13" s="16">
        <v>0</v>
      </c>
      <c r="G13" s="16">
        <v>0</v>
      </c>
      <c r="H13" s="16">
        <v>0</v>
      </c>
      <c r="I13" s="16">
        <v>0</v>
      </c>
      <c r="J13" s="50">
        <v>0</v>
      </c>
      <c r="K13" s="50">
        <v>157730</v>
      </c>
      <c r="L13" s="50">
        <v>506438</v>
      </c>
      <c r="M13" s="50">
        <v>1170298</v>
      </c>
      <c r="N13" s="50">
        <v>1014992</v>
      </c>
      <c r="O13" s="43">
        <f t="shared" si="0"/>
        <v>2849458</v>
      </c>
    </row>
    <row r="14" spans="1:15" ht="15">
      <c r="A14" s="49">
        <v>80395372</v>
      </c>
      <c r="B14" s="21" t="s">
        <v>146</v>
      </c>
      <c r="C14" s="16">
        <v>0</v>
      </c>
      <c r="D14" s="16">
        <v>0</v>
      </c>
      <c r="E14" s="16">
        <v>0</v>
      </c>
      <c r="F14" s="16">
        <v>0</v>
      </c>
      <c r="G14" s="16">
        <v>0</v>
      </c>
      <c r="H14" s="16">
        <v>0</v>
      </c>
      <c r="I14" s="16">
        <v>0</v>
      </c>
      <c r="J14" s="50">
        <v>0</v>
      </c>
      <c r="K14" s="50">
        <v>0</v>
      </c>
      <c r="L14" s="50">
        <v>395165</v>
      </c>
      <c r="M14" s="50">
        <v>1158631</v>
      </c>
      <c r="N14" s="50">
        <v>1025989</v>
      </c>
      <c r="O14" s="43">
        <f t="shared" si="0"/>
        <v>2579785</v>
      </c>
    </row>
    <row r="15" spans="1:15" ht="15">
      <c r="A15" s="49">
        <v>39785857</v>
      </c>
      <c r="B15" s="21" t="s">
        <v>140</v>
      </c>
      <c r="C15" s="16">
        <v>0</v>
      </c>
      <c r="D15" s="16">
        <v>0</v>
      </c>
      <c r="E15" s="16">
        <v>0</v>
      </c>
      <c r="F15" s="16">
        <v>0</v>
      </c>
      <c r="G15" s="16">
        <v>0</v>
      </c>
      <c r="H15" s="16">
        <v>0</v>
      </c>
      <c r="I15" s="16">
        <v>0</v>
      </c>
      <c r="J15" s="50">
        <v>0</v>
      </c>
      <c r="K15" s="50">
        <v>408447</v>
      </c>
      <c r="L15" s="50">
        <v>439000</v>
      </c>
      <c r="M15" s="50">
        <v>940640</v>
      </c>
      <c r="N15" s="50">
        <v>878000</v>
      </c>
      <c r="O15" s="43">
        <f t="shared" si="0"/>
        <v>2666087</v>
      </c>
    </row>
    <row r="16" spans="1:15" ht="15">
      <c r="A16" s="49">
        <v>19428220</v>
      </c>
      <c r="B16" s="21" t="s">
        <v>144</v>
      </c>
      <c r="C16" s="16">
        <v>0</v>
      </c>
      <c r="D16" s="16">
        <v>0</v>
      </c>
      <c r="E16" s="16">
        <v>0</v>
      </c>
      <c r="F16" s="16">
        <v>0</v>
      </c>
      <c r="G16" s="16">
        <v>0</v>
      </c>
      <c r="H16" s="16">
        <v>0</v>
      </c>
      <c r="I16" s="16">
        <v>0</v>
      </c>
      <c r="J16" s="50">
        <v>0</v>
      </c>
      <c r="K16" s="50">
        <v>138299</v>
      </c>
      <c r="L16" s="50">
        <v>490427</v>
      </c>
      <c r="M16" s="50">
        <v>1210482</v>
      </c>
      <c r="N16" s="50">
        <v>989570</v>
      </c>
      <c r="O16" s="43">
        <f t="shared" si="0"/>
        <v>2828778</v>
      </c>
    </row>
    <row r="17" spans="1:15" ht="15">
      <c r="A17" s="49">
        <v>32762020</v>
      </c>
      <c r="B17" s="21" t="s">
        <v>183</v>
      </c>
      <c r="C17" s="16">
        <v>0</v>
      </c>
      <c r="D17" s="16">
        <v>0</v>
      </c>
      <c r="E17" s="16">
        <v>0</v>
      </c>
      <c r="F17" s="16">
        <v>0</v>
      </c>
      <c r="G17" s="16">
        <v>0</v>
      </c>
      <c r="H17" s="16">
        <v>0</v>
      </c>
      <c r="I17" s="16">
        <v>0</v>
      </c>
      <c r="J17" s="50">
        <v>0</v>
      </c>
      <c r="K17" s="50">
        <v>207727</v>
      </c>
      <c r="L17" s="50">
        <v>490427</v>
      </c>
      <c r="M17" s="50">
        <v>1234436</v>
      </c>
      <c r="N17" s="50">
        <v>980854</v>
      </c>
      <c r="O17" s="43">
        <f t="shared" si="0"/>
        <v>2913444</v>
      </c>
    </row>
    <row r="18" spans="1:15" ht="15">
      <c r="A18" s="51">
        <v>1026273475</v>
      </c>
      <c r="B18" s="21" t="s">
        <v>199</v>
      </c>
      <c r="C18" s="16">
        <v>0</v>
      </c>
      <c r="D18" s="16">
        <v>0</v>
      </c>
      <c r="E18" s="16">
        <v>0</v>
      </c>
      <c r="F18" s="16">
        <v>0</v>
      </c>
      <c r="G18" s="16">
        <v>0</v>
      </c>
      <c r="H18" s="16">
        <v>771440</v>
      </c>
      <c r="I18" s="16">
        <v>0</v>
      </c>
      <c r="J18" s="50">
        <v>0</v>
      </c>
      <c r="K18" s="50">
        <v>0</v>
      </c>
      <c r="L18" s="50">
        <v>0</v>
      </c>
      <c r="M18" s="50">
        <v>0</v>
      </c>
      <c r="N18" s="50">
        <v>0</v>
      </c>
      <c r="O18" s="43">
        <f t="shared" si="0"/>
        <v>771440</v>
      </c>
    </row>
    <row r="19" spans="1:15" ht="15">
      <c r="A19" s="49">
        <v>51761024</v>
      </c>
      <c r="B19" s="21" t="s">
        <v>136</v>
      </c>
      <c r="C19" s="16">
        <v>0</v>
      </c>
      <c r="D19" s="16">
        <v>0</v>
      </c>
      <c r="E19" s="16">
        <v>0</v>
      </c>
      <c r="F19" s="16">
        <v>0</v>
      </c>
      <c r="G19" s="16">
        <v>0</v>
      </c>
      <c r="H19" s="16">
        <v>0</v>
      </c>
      <c r="I19" s="16">
        <v>0</v>
      </c>
      <c r="J19" s="50">
        <v>0</v>
      </c>
      <c r="K19" s="50">
        <v>315227</v>
      </c>
      <c r="L19" s="50">
        <v>501427</v>
      </c>
      <c r="M19" s="50">
        <v>1243372</v>
      </c>
      <c r="N19" s="50">
        <v>1002854</v>
      </c>
      <c r="O19" s="43">
        <f t="shared" si="0"/>
        <v>3062880</v>
      </c>
    </row>
    <row r="20" spans="1:15" ht="15">
      <c r="A20" s="49">
        <v>51819301</v>
      </c>
      <c r="B20" s="21" t="s">
        <v>142</v>
      </c>
      <c r="C20" s="16">
        <v>0</v>
      </c>
      <c r="D20" s="16">
        <v>0</v>
      </c>
      <c r="E20" s="16">
        <v>0</v>
      </c>
      <c r="F20" s="16">
        <v>0</v>
      </c>
      <c r="G20" s="16">
        <v>0</v>
      </c>
      <c r="H20" s="16">
        <v>0</v>
      </c>
      <c r="I20" s="16">
        <v>0</v>
      </c>
      <c r="J20" s="50">
        <v>0</v>
      </c>
      <c r="K20" s="50">
        <v>548623</v>
      </c>
      <c r="L20" s="50">
        <v>601427</v>
      </c>
      <c r="M20" s="50">
        <v>1304454</v>
      </c>
      <c r="N20" s="50">
        <v>1202854</v>
      </c>
      <c r="O20" s="43">
        <f t="shared" si="0"/>
        <v>3657358</v>
      </c>
    </row>
    <row r="21" spans="1:15" ht="15">
      <c r="A21" s="49">
        <v>1055333685</v>
      </c>
      <c r="B21" s="21" t="s">
        <v>153</v>
      </c>
      <c r="C21" s="16">
        <v>784818</v>
      </c>
      <c r="D21" s="16">
        <v>0</v>
      </c>
      <c r="E21" s="16">
        <v>0</v>
      </c>
      <c r="F21" s="16">
        <v>0</v>
      </c>
      <c r="G21" s="16">
        <v>0</v>
      </c>
      <c r="H21" s="16">
        <v>0</v>
      </c>
      <c r="I21" s="16">
        <v>0</v>
      </c>
      <c r="J21" s="50">
        <v>0</v>
      </c>
      <c r="K21" s="50">
        <v>0</v>
      </c>
      <c r="L21" s="50">
        <v>0</v>
      </c>
      <c r="M21" s="50">
        <v>0</v>
      </c>
      <c r="N21" s="50">
        <v>0</v>
      </c>
      <c r="O21" s="43">
        <f t="shared" si="0"/>
        <v>784818</v>
      </c>
    </row>
    <row r="22" spans="1:15" ht="15">
      <c r="A22" s="49">
        <v>19450745</v>
      </c>
      <c r="B22" s="21" t="s">
        <v>139</v>
      </c>
      <c r="C22" s="16">
        <v>0</v>
      </c>
      <c r="D22" s="16">
        <v>0</v>
      </c>
      <c r="E22" s="16">
        <v>0</v>
      </c>
      <c r="F22" s="16">
        <v>0</v>
      </c>
      <c r="G22" s="16">
        <v>0</v>
      </c>
      <c r="H22" s="16">
        <v>0</v>
      </c>
      <c r="I22" s="16">
        <v>0</v>
      </c>
      <c r="J22" s="50">
        <v>0</v>
      </c>
      <c r="K22" s="50">
        <v>871018</v>
      </c>
      <c r="L22" s="50">
        <v>536427</v>
      </c>
      <c r="M22" s="50">
        <v>1183424</v>
      </c>
      <c r="N22" s="50">
        <v>1072854</v>
      </c>
      <c r="O22" s="43">
        <f t="shared" si="0"/>
        <v>3663723</v>
      </c>
    </row>
    <row r="23" spans="1:15" ht="15">
      <c r="A23" s="49">
        <v>1071329623</v>
      </c>
      <c r="B23" s="21" t="s">
        <v>154</v>
      </c>
      <c r="C23" s="16">
        <v>0</v>
      </c>
      <c r="D23" s="16">
        <v>0</v>
      </c>
      <c r="E23" s="16">
        <v>0</v>
      </c>
      <c r="F23" s="16">
        <v>0</v>
      </c>
      <c r="G23" s="16">
        <v>0</v>
      </c>
      <c r="H23" s="16">
        <v>0</v>
      </c>
      <c r="I23" s="16">
        <v>0</v>
      </c>
      <c r="J23" s="50">
        <v>17701</v>
      </c>
      <c r="K23" s="50">
        <v>995685</v>
      </c>
      <c r="L23" s="50">
        <v>490427</v>
      </c>
      <c r="M23" s="50">
        <v>1151437</v>
      </c>
      <c r="N23" s="50">
        <v>997528</v>
      </c>
      <c r="O23" s="43">
        <f t="shared" si="0"/>
        <v>3652778</v>
      </c>
    </row>
    <row r="24" spans="1:15" ht="15">
      <c r="A24" s="49">
        <v>71650704</v>
      </c>
      <c r="B24" s="21" t="s">
        <v>181</v>
      </c>
      <c r="C24" s="16">
        <v>675646</v>
      </c>
      <c r="D24" s="16">
        <v>0</v>
      </c>
      <c r="E24" s="16">
        <v>0</v>
      </c>
      <c r="F24" s="16">
        <v>0</v>
      </c>
      <c r="G24" s="16">
        <v>0</v>
      </c>
      <c r="H24" s="16">
        <v>0</v>
      </c>
      <c r="I24" s="16">
        <v>0</v>
      </c>
      <c r="J24" s="50">
        <v>0</v>
      </c>
      <c r="K24" s="50">
        <v>0</v>
      </c>
      <c r="L24" s="50">
        <v>0</v>
      </c>
      <c r="M24" s="50">
        <v>0</v>
      </c>
      <c r="N24" s="50">
        <v>0</v>
      </c>
      <c r="O24" s="43">
        <f t="shared" si="0"/>
        <v>675646</v>
      </c>
    </row>
    <row r="25" spans="1:15" ht="15">
      <c r="A25" s="49">
        <v>91267538</v>
      </c>
      <c r="B25" s="21" t="s">
        <v>169</v>
      </c>
      <c r="C25" s="16">
        <v>0</v>
      </c>
      <c r="D25" s="16">
        <v>0</v>
      </c>
      <c r="E25" s="16">
        <v>0</v>
      </c>
      <c r="F25" s="16">
        <v>0</v>
      </c>
      <c r="G25" s="16">
        <v>0</v>
      </c>
      <c r="H25" s="16">
        <v>0</v>
      </c>
      <c r="I25" s="16">
        <v>0</v>
      </c>
      <c r="J25" s="50">
        <v>0</v>
      </c>
      <c r="K25" s="50">
        <v>950759</v>
      </c>
      <c r="L25" s="50">
        <v>490427</v>
      </c>
      <c r="M25" s="50">
        <v>1149436</v>
      </c>
      <c r="N25" s="50">
        <v>980854</v>
      </c>
      <c r="O25" s="43">
        <f t="shared" si="0"/>
        <v>3571476</v>
      </c>
    </row>
    <row r="26" spans="1:15" ht="15">
      <c r="A26" s="49">
        <v>51865214</v>
      </c>
      <c r="B26" s="21" t="s">
        <v>186</v>
      </c>
      <c r="C26" s="16">
        <v>0</v>
      </c>
      <c r="D26" s="16">
        <v>0</v>
      </c>
      <c r="E26" s="16">
        <v>0</v>
      </c>
      <c r="F26" s="16">
        <v>0</v>
      </c>
      <c r="G26" s="16">
        <v>0</v>
      </c>
      <c r="H26" s="16">
        <v>0</v>
      </c>
      <c r="I26" s="16">
        <v>0</v>
      </c>
      <c r="J26" s="50">
        <v>0</v>
      </c>
      <c r="K26" s="50">
        <v>1364001</v>
      </c>
      <c r="L26" s="50">
        <v>701427</v>
      </c>
      <c r="M26" s="50">
        <v>1609796</v>
      </c>
      <c r="N26" s="50">
        <v>1402854</v>
      </c>
      <c r="O26" s="43">
        <f t="shared" si="0"/>
        <v>5078078</v>
      </c>
    </row>
    <row r="27" spans="1:15" ht="15">
      <c r="A27" s="49">
        <v>79624002</v>
      </c>
      <c r="B27" s="21" t="s">
        <v>185</v>
      </c>
      <c r="C27" s="16">
        <v>0</v>
      </c>
      <c r="D27" s="16">
        <v>0</v>
      </c>
      <c r="E27" s="16">
        <v>0</v>
      </c>
      <c r="F27" s="16">
        <v>0</v>
      </c>
      <c r="G27" s="16">
        <v>0</v>
      </c>
      <c r="H27" s="16">
        <v>0</v>
      </c>
      <c r="I27" s="16">
        <v>0</v>
      </c>
      <c r="J27" s="50">
        <v>0</v>
      </c>
      <c r="K27" s="50">
        <v>315229</v>
      </c>
      <c r="L27" s="50">
        <v>338062</v>
      </c>
      <c r="M27" s="50">
        <v>1314077</v>
      </c>
      <c r="N27" s="50">
        <v>1189489</v>
      </c>
      <c r="O27" s="43">
        <f t="shared" si="0"/>
        <v>3156857</v>
      </c>
    </row>
    <row r="28" spans="1:15" ht="15">
      <c r="A28" s="49">
        <v>79121905</v>
      </c>
      <c r="B28" s="21" t="s">
        <v>148</v>
      </c>
      <c r="C28" s="16">
        <v>0</v>
      </c>
      <c r="D28" s="16">
        <v>0</v>
      </c>
      <c r="E28" s="16">
        <v>0</v>
      </c>
      <c r="F28" s="16">
        <v>0</v>
      </c>
      <c r="G28" s="16">
        <v>0</v>
      </c>
      <c r="H28" s="16">
        <v>0</v>
      </c>
      <c r="I28" s="16">
        <v>0</v>
      </c>
      <c r="J28" s="50">
        <v>1380164</v>
      </c>
      <c r="K28" s="50">
        <v>1174504</v>
      </c>
      <c r="L28" s="50">
        <v>658927</v>
      </c>
      <c r="M28" s="50">
        <v>1557285</v>
      </c>
      <c r="N28" s="50">
        <v>1317854</v>
      </c>
      <c r="O28" s="43">
        <f t="shared" si="0"/>
        <v>6088734</v>
      </c>
    </row>
    <row r="29" spans="1:15" ht="15">
      <c r="A29" s="49">
        <v>79309347</v>
      </c>
      <c r="B29" s="21" t="s">
        <v>163</v>
      </c>
      <c r="C29" s="16">
        <v>1589455</v>
      </c>
      <c r="D29" s="16">
        <v>1241129</v>
      </c>
      <c r="E29" s="16">
        <v>870000</v>
      </c>
      <c r="F29" s="16">
        <v>253000</v>
      </c>
      <c r="G29" s="16">
        <v>0</v>
      </c>
      <c r="H29" s="16">
        <v>0</v>
      </c>
      <c r="I29" s="16">
        <v>0</v>
      </c>
      <c r="J29" s="50">
        <v>0</v>
      </c>
      <c r="K29" s="50">
        <v>0</v>
      </c>
      <c r="L29" s="50">
        <v>0</v>
      </c>
      <c r="M29" s="50">
        <v>0</v>
      </c>
      <c r="N29" s="50">
        <v>0</v>
      </c>
      <c r="O29" s="43">
        <f t="shared" si="0"/>
        <v>3953584</v>
      </c>
    </row>
    <row r="30" spans="1:15" ht="15">
      <c r="A30" s="49">
        <v>52932871</v>
      </c>
      <c r="B30" s="21" t="s">
        <v>160</v>
      </c>
      <c r="C30" s="16">
        <v>0</v>
      </c>
      <c r="D30" s="16">
        <v>577501</v>
      </c>
      <c r="E30" s="16">
        <v>288000</v>
      </c>
      <c r="F30" s="16">
        <v>0</v>
      </c>
      <c r="G30" s="16">
        <v>0</v>
      </c>
      <c r="H30" s="16">
        <v>372758</v>
      </c>
      <c r="I30" s="16">
        <v>0</v>
      </c>
      <c r="J30" s="50">
        <v>0</v>
      </c>
      <c r="K30" s="50">
        <v>0</v>
      </c>
      <c r="L30" s="50">
        <v>0</v>
      </c>
      <c r="M30" s="50">
        <v>0</v>
      </c>
      <c r="N30" s="50">
        <v>0</v>
      </c>
      <c r="O30" s="43">
        <f t="shared" si="0"/>
        <v>1238259</v>
      </c>
    </row>
    <row r="31" spans="1:15" ht="15">
      <c r="A31" s="49">
        <v>52345010</v>
      </c>
      <c r="B31" s="21" t="s">
        <v>162</v>
      </c>
      <c r="C31" s="16">
        <v>1000000</v>
      </c>
      <c r="D31" s="16">
        <v>0</v>
      </c>
      <c r="E31" s="16">
        <v>242347</v>
      </c>
      <c r="F31" s="16">
        <v>0</v>
      </c>
      <c r="G31" s="16">
        <v>0</v>
      </c>
      <c r="H31" s="16">
        <v>0</v>
      </c>
      <c r="I31" s="16">
        <v>0</v>
      </c>
      <c r="J31" s="50">
        <v>1040681</v>
      </c>
      <c r="K31" s="50">
        <v>1553556</v>
      </c>
      <c r="L31" s="50">
        <v>611412</v>
      </c>
      <c r="M31" s="50">
        <v>0</v>
      </c>
      <c r="N31" s="50">
        <v>1236527</v>
      </c>
      <c r="O31" s="43">
        <f t="shared" si="0"/>
        <v>5684523</v>
      </c>
    </row>
    <row r="32" spans="1:15" ht="15">
      <c r="A32" s="49">
        <v>52176394</v>
      </c>
      <c r="B32" s="21" t="s">
        <v>187</v>
      </c>
      <c r="C32" s="16">
        <v>0</v>
      </c>
      <c r="D32" s="16">
        <v>0</v>
      </c>
      <c r="E32" s="16">
        <v>0</v>
      </c>
      <c r="F32" s="16">
        <v>0</v>
      </c>
      <c r="G32" s="16">
        <v>0</v>
      </c>
      <c r="H32" s="16">
        <v>0</v>
      </c>
      <c r="I32" s="16">
        <v>0</v>
      </c>
      <c r="J32" s="50">
        <v>526854</v>
      </c>
      <c r="K32" s="50">
        <v>1847961</v>
      </c>
      <c r="L32" s="50">
        <v>826427</v>
      </c>
      <c r="M32" s="50">
        <v>1770373</v>
      </c>
      <c r="N32" s="50">
        <v>1652854</v>
      </c>
      <c r="O32" s="43">
        <f t="shared" si="0"/>
        <v>6624469</v>
      </c>
    </row>
    <row r="33" spans="1:15" ht="15">
      <c r="A33" s="49">
        <v>72158509</v>
      </c>
      <c r="B33" s="21" t="s">
        <v>188</v>
      </c>
      <c r="C33" s="16">
        <v>15595</v>
      </c>
      <c r="D33" s="16">
        <v>0</v>
      </c>
      <c r="E33" s="16">
        <v>0</v>
      </c>
      <c r="F33" s="16">
        <v>0</v>
      </c>
      <c r="G33" s="16">
        <v>0</v>
      </c>
      <c r="H33" s="16">
        <v>0</v>
      </c>
      <c r="I33" s="16">
        <v>0</v>
      </c>
      <c r="J33" s="50">
        <v>927615</v>
      </c>
      <c r="K33" s="50">
        <v>988243</v>
      </c>
      <c r="L33" s="50">
        <v>497820</v>
      </c>
      <c r="M33" s="50">
        <v>1088651</v>
      </c>
      <c r="N33" s="50">
        <v>1074302</v>
      </c>
      <c r="O33" s="43">
        <f t="shared" si="0"/>
        <v>4592226</v>
      </c>
    </row>
    <row r="34" spans="1:15" ht="15">
      <c r="A34" s="49">
        <v>1024487937</v>
      </c>
      <c r="B34" s="21" t="s">
        <v>157</v>
      </c>
      <c r="C34" s="16">
        <v>1211388</v>
      </c>
      <c r="D34" s="16">
        <v>200841</v>
      </c>
      <c r="E34" s="16">
        <v>0</v>
      </c>
      <c r="F34" s="16">
        <v>0</v>
      </c>
      <c r="G34" s="16">
        <v>0</v>
      </c>
      <c r="H34" s="16">
        <v>0</v>
      </c>
      <c r="I34" s="16">
        <v>0</v>
      </c>
      <c r="J34" s="50">
        <v>1517225</v>
      </c>
      <c r="K34" s="50">
        <v>1520449</v>
      </c>
      <c r="L34" s="50">
        <v>610271</v>
      </c>
      <c r="M34" s="50">
        <v>0</v>
      </c>
      <c r="N34" s="50">
        <v>1287623</v>
      </c>
      <c r="O34" s="43">
        <f t="shared" si="0"/>
        <v>6347797</v>
      </c>
    </row>
    <row r="35" spans="1:15" ht="15">
      <c r="A35" s="49">
        <v>79316045</v>
      </c>
      <c r="B35" s="21" t="s">
        <v>149</v>
      </c>
      <c r="C35" s="16">
        <v>171239</v>
      </c>
      <c r="D35" s="16">
        <v>0</v>
      </c>
      <c r="E35" s="16">
        <v>0</v>
      </c>
      <c r="F35" s="16">
        <v>0</v>
      </c>
      <c r="G35" s="16">
        <v>0</v>
      </c>
      <c r="H35" s="16">
        <v>0</v>
      </c>
      <c r="I35" s="16">
        <v>0</v>
      </c>
      <c r="J35" s="50">
        <v>0</v>
      </c>
      <c r="K35" s="50">
        <v>1400268</v>
      </c>
      <c r="L35" s="50">
        <v>531418</v>
      </c>
      <c r="M35" s="50">
        <v>1467778</v>
      </c>
      <c r="N35" s="50">
        <v>1097780</v>
      </c>
      <c r="O35" s="43">
        <f t="shared" si="0"/>
        <v>4668483</v>
      </c>
    </row>
    <row r="36" spans="1:15" ht="15">
      <c r="A36" s="49">
        <v>51997094</v>
      </c>
      <c r="B36" s="21" t="s">
        <v>156</v>
      </c>
      <c r="C36" s="16">
        <v>0</v>
      </c>
      <c r="D36" s="16">
        <v>201347</v>
      </c>
      <c r="E36" s="16">
        <v>390000</v>
      </c>
      <c r="F36" s="16">
        <v>0</v>
      </c>
      <c r="G36" s="16">
        <v>0</v>
      </c>
      <c r="H36" s="16">
        <v>0</v>
      </c>
      <c r="I36" s="16">
        <v>0</v>
      </c>
      <c r="J36" s="50">
        <v>1417394</v>
      </c>
      <c r="K36" s="50">
        <v>2056884</v>
      </c>
      <c r="L36" s="50">
        <v>719006</v>
      </c>
      <c r="M36" s="50">
        <v>0</v>
      </c>
      <c r="N36" s="50">
        <v>1617944</v>
      </c>
      <c r="O36" s="43">
        <f t="shared" si="0"/>
        <v>6402575</v>
      </c>
    </row>
    <row r="37" spans="1:15" ht="15">
      <c r="A37" s="49">
        <v>71262052</v>
      </c>
      <c r="B37" s="21" t="s">
        <v>210</v>
      </c>
      <c r="C37" s="16">
        <v>1349493</v>
      </c>
      <c r="D37" s="16">
        <v>611667</v>
      </c>
      <c r="E37" s="16">
        <v>290000</v>
      </c>
      <c r="F37" s="16">
        <v>0</v>
      </c>
      <c r="G37" s="16">
        <v>0</v>
      </c>
      <c r="H37" s="16">
        <v>99854</v>
      </c>
      <c r="I37" s="16">
        <v>0</v>
      </c>
      <c r="J37" s="50">
        <v>0</v>
      </c>
      <c r="K37" s="50">
        <v>0</v>
      </c>
      <c r="L37" s="50">
        <v>0</v>
      </c>
      <c r="M37" s="50">
        <v>0</v>
      </c>
      <c r="N37" s="50">
        <v>0</v>
      </c>
      <c r="O37" s="43">
        <f t="shared" si="0"/>
        <v>2351014</v>
      </c>
    </row>
    <row r="38" spans="1:15" ht="15">
      <c r="A38" s="49">
        <v>91508220</v>
      </c>
      <c r="B38" s="21" t="s">
        <v>168</v>
      </c>
      <c r="C38" s="16">
        <v>192555</v>
      </c>
      <c r="D38" s="16">
        <v>0</v>
      </c>
      <c r="E38" s="16">
        <v>0</v>
      </c>
      <c r="F38" s="16">
        <v>0</v>
      </c>
      <c r="G38" s="16">
        <v>0</v>
      </c>
      <c r="H38" s="16">
        <v>0</v>
      </c>
      <c r="I38" s="16">
        <v>0</v>
      </c>
      <c r="J38" s="50">
        <v>1428254</v>
      </c>
      <c r="K38" s="50">
        <v>1451386</v>
      </c>
      <c r="L38" s="50">
        <v>638624</v>
      </c>
      <c r="M38" s="50">
        <v>1588120</v>
      </c>
      <c r="N38" s="50">
        <v>1302213</v>
      </c>
      <c r="O38" s="43">
        <f t="shared" si="0"/>
        <v>6601152</v>
      </c>
    </row>
    <row r="39" spans="1:15" ht="15">
      <c r="A39" s="49">
        <v>12198845</v>
      </c>
      <c r="B39" s="21" t="s">
        <v>155</v>
      </c>
      <c r="C39" s="16">
        <v>370883</v>
      </c>
      <c r="D39" s="16">
        <v>0</v>
      </c>
      <c r="E39" s="16">
        <v>0</v>
      </c>
      <c r="F39" s="16">
        <v>0</v>
      </c>
      <c r="G39" s="16">
        <v>-0.33333333348855376</v>
      </c>
      <c r="H39" s="16">
        <v>0</v>
      </c>
      <c r="I39" s="16">
        <v>0</v>
      </c>
      <c r="J39" s="50">
        <v>1515139</v>
      </c>
      <c r="K39" s="50">
        <v>1300701</v>
      </c>
      <c r="L39" s="50">
        <v>636248</v>
      </c>
      <c r="M39" s="50">
        <v>1520568</v>
      </c>
      <c r="N39" s="50">
        <v>1290675</v>
      </c>
      <c r="O39" s="43">
        <f t="shared" si="0"/>
        <v>6634213.666666666</v>
      </c>
    </row>
    <row r="40" spans="1:15" ht="15">
      <c r="A40" s="49">
        <v>1130596545</v>
      </c>
      <c r="B40" s="21" t="s">
        <v>166</v>
      </c>
      <c r="C40" s="16">
        <v>1739531</v>
      </c>
      <c r="D40" s="16">
        <v>166843</v>
      </c>
      <c r="E40" s="16">
        <v>369000</v>
      </c>
      <c r="F40" s="16">
        <v>0</v>
      </c>
      <c r="G40" s="16">
        <v>0</v>
      </c>
      <c r="H40" s="16">
        <v>0</v>
      </c>
      <c r="I40" s="16">
        <v>0</v>
      </c>
      <c r="J40" s="50">
        <v>1835164</v>
      </c>
      <c r="K40" s="50">
        <v>1853736</v>
      </c>
      <c r="L40" s="50">
        <v>801427</v>
      </c>
      <c r="M40" s="50">
        <v>0</v>
      </c>
      <c r="N40" s="50">
        <v>1602854</v>
      </c>
      <c r="O40" s="43">
        <f t="shared" si="0"/>
        <v>8368555</v>
      </c>
    </row>
    <row r="41" spans="1:15" ht="15">
      <c r="A41" s="49">
        <v>72013482</v>
      </c>
      <c r="B41" s="21" t="s">
        <v>167</v>
      </c>
      <c r="C41" s="16">
        <v>1797032</v>
      </c>
      <c r="D41" s="16">
        <v>0</v>
      </c>
      <c r="E41" s="16">
        <v>73293</v>
      </c>
      <c r="F41" s="16">
        <v>0</v>
      </c>
      <c r="G41" s="16">
        <v>0</v>
      </c>
      <c r="H41" s="16">
        <v>0</v>
      </c>
      <c r="I41" s="16">
        <v>0</v>
      </c>
      <c r="J41" s="50">
        <v>1862164</v>
      </c>
      <c r="K41" s="50">
        <v>1882271</v>
      </c>
      <c r="L41" s="50">
        <v>826427</v>
      </c>
      <c r="M41" s="50">
        <v>2060746</v>
      </c>
      <c r="N41" s="50">
        <v>1652854</v>
      </c>
      <c r="O41" s="43">
        <f t="shared" si="0"/>
        <v>10154787</v>
      </c>
    </row>
    <row r="42" spans="1:15" ht="15">
      <c r="A42" s="49">
        <v>19419600</v>
      </c>
      <c r="B42" s="21" t="s">
        <v>190</v>
      </c>
      <c r="C42" s="16">
        <v>0</v>
      </c>
      <c r="D42" s="16">
        <v>0</v>
      </c>
      <c r="E42" s="16">
        <v>0</v>
      </c>
      <c r="F42" s="16">
        <v>0</v>
      </c>
      <c r="G42" s="16">
        <v>0</v>
      </c>
      <c r="H42" s="16">
        <v>0</v>
      </c>
      <c r="I42" s="16">
        <v>0</v>
      </c>
      <c r="J42" s="50">
        <v>2147310</v>
      </c>
      <c r="K42" s="50">
        <v>2402722</v>
      </c>
      <c r="L42" s="50">
        <v>1100000</v>
      </c>
      <c r="M42" s="50">
        <v>2599255</v>
      </c>
      <c r="N42" s="50">
        <v>2200000</v>
      </c>
      <c r="O42" s="43">
        <f t="shared" si="0"/>
        <v>10449287</v>
      </c>
    </row>
    <row r="43" spans="1:15" ht="15">
      <c r="A43" s="49">
        <v>1015424643</v>
      </c>
      <c r="B43" s="21" t="s">
        <v>189</v>
      </c>
      <c r="C43" s="16">
        <v>2150275</v>
      </c>
      <c r="D43" s="16">
        <v>846849</v>
      </c>
      <c r="E43" s="16">
        <v>0</v>
      </c>
      <c r="F43" s="16">
        <v>0</v>
      </c>
      <c r="G43" s="16">
        <v>0</v>
      </c>
      <c r="H43" s="16">
        <v>1075228</v>
      </c>
      <c r="I43" s="16">
        <v>0</v>
      </c>
      <c r="J43" s="50">
        <v>2004164</v>
      </c>
      <c r="K43" s="50">
        <v>2065105</v>
      </c>
      <c r="L43" s="50">
        <v>807979</v>
      </c>
      <c r="M43" s="50">
        <v>0</v>
      </c>
      <c r="N43" s="50">
        <v>1596832</v>
      </c>
      <c r="O43" s="43">
        <f t="shared" si="0"/>
        <v>10546432</v>
      </c>
    </row>
    <row r="44" spans="1:15" ht="15">
      <c r="A44" s="49">
        <v>73431298</v>
      </c>
      <c r="B44" s="21" t="s">
        <v>159</v>
      </c>
      <c r="C44" s="16">
        <v>0</v>
      </c>
      <c r="D44" s="16">
        <v>0</v>
      </c>
      <c r="E44" s="16">
        <v>0</v>
      </c>
      <c r="F44" s="16">
        <v>0</v>
      </c>
      <c r="G44" s="16">
        <v>0</v>
      </c>
      <c r="H44" s="16">
        <v>0</v>
      </c>
      <c r="I44" s="16">
        <v>0</v>
      </c>
      <c r="J44" s="50">
        <v>0</v>
      </c>
      <c r="K44" s="50">
        <v>0</v>
      </c>
      <c r="L44" s="50">
        <v>0</v>
      </c>
      <c r="M44" s="50">
        <v>0</v>
      </c>
      <c r="N44" s="50">
        <v>0</v>
      </c>
      <c r="O44" s="43">
        <f t="shared" si="0"/>
        <v>0</v>
      </c>
    </row>
    <row r="45" spans="1:15" ht="15">
      <c r="A45" s="49">
        <v>72345542</v>
      </c>
      <c r="B45" s="21" t="s">
        <v>161</v>
      </c>
      <c r="C45" s="16">
        <v>2664091</v>
      </c>
      <c r="D45" s="16">
        <v>102439</v>
      </c>
      <c r="E45" s="16">
        <v>0</v>
      </c>
      <c r="F45" s="16">
        <v>0</v>
      </c>
      <c r="G45" s="16">
        <v>0</v>
      </c>
      <c r="H45" s="16">
        <v>0</v>
      </c>
      <c r="I45" s="16">
        <v>0</v>
      </c>
      <c r="J45" s="50">
        <v>1857320</v>
      </c>
      <c r="K45" s="50">
        <v>1839118</v>
      </c>
      <c r="L45" s="50">
        <v>840952</v>
      </c>
      <c r="M45" s="50">
        <v>2441864</v>
      </c>
      <c r="N45" s="50">
        <v>2011689</v>
      </c>
      <c r="O45" s="43">
        <f t="shared" si="0"/>
        <v>11757473</v>
      </c>
    </row>
    <row r="46" spans="1:15" ht="15">
      <c r="A46" s="49">
        <v>19397047</v>
      </c>
      <c r="B46" s="21" t="s">
        <v>152</v>
      </c>
      <c r="C46" s="16">
        <v>2212774</v>
      </c>
      <c r="D46" s="16">
        <v>0</v>
      </c>
      <c r="E46" s="16">
        <v>269000</v>
      </c>
      <c r="F46" s="16">
        <v>0</v>
      </c>
      <c r="G46" s="16">
        <v>0</v>
      </c>
      <c r="H46" s="16">
        <v>0</v>
      </c>
      <c r="I46" s="16">
        <v>0</v>
      </c>
      <c r="J46" s="50">
        <v>2377310</v>
      </c>
      <c r="K46" s="50">
        <v>2432722</v>
      </c>
      <c r="L46" s="50">
        <v>1100000</v>
      </c>
      <c r="M46" s="50">
        <v>2629255</v>
      </c>
      <c r="N46" s="50">
        <v>2200000</v>
      </c>
      <c r="O46" s="43">
        <f t="shared" si="0"/>
        <v>13221061</v>
      </c>
    </row>
    <row r="47" spans="1:15" ht="15">
      <c r="A47" s="49">
        <v>52837227</v>
      </c>
      <c r="B47" s="21" t="s">
        <v>164</v>
      </c>
      <c r="C47" s="16">
        <v>0</v>
      </c>
      <c r="D47" s="16">
        <v>877356</v>
      </c>
      <c r="E47" s="16">
        <v>900000</v>
      </c>
      <c r="F47" s="16">
        <v>0</v>
      </c>
      <c r="G47" s="16">
        <v>0</v>
      </c>
      <c r="H47" s="16">
        <v>799000</v>
      </c>
      <c r="I47" s="16">
        <v>0</v>
      </c>
      <c r="J47" s="50">
        <v>3199000</v>
      </c>
      <c r="K47" s="50">
        <v>3485182</v>
      </c>
      <c r="L47" s="50">
        <v>1247238</v>
      </c>
      <c r="M47" s="50">
        <v>3302663</v>
      </c>
      <c r="N47" s="50">
        <v>2100827</v>
      </c>
      <c r="O47" s="43">
        <f t="shared" si="0"/>
        <v>15911266</v>
      </c>
    </row>
    <row r="48" spans="1:15" ht="15">
      <c r="A48" s="49">
        <v>79325876</v>
      </c>
      <c r="B48" s="21" t="s">
        <v>151</v>
      </c>
      <c r="C48" s="16">
        <v>2421295</v>
      </c>
      <c r="D48" s="16">
        <v>250276</v>
      </c>
      <c r="E48" s="16">
        <v>450000</v>
      </c>
      <c r="F48" s="16">
        <v>0</v>
      </c>
      <c r="G48" s="16">
        <v>0</v>
      </c>
      <c r="H48" s="16">
        <v>0</v>
      </c>
      <c r="I48" s="16">
        <v>0</v>
      </c>
      <c r="J48" s="50">
        <v>2457310</v>
      </c>
      <c r="K48" s="50">
        <v>2512722</v>
      </c>
      <c r="L48" s="50">
        <v>1100000</v>
      </c>
      <c r="M48" s="50">
        <v>2709255</v>
      </c>
      <c r="N48" s="50">
        <v>2200000</v>
      </c>
      <c r="O48" s="43">
        <f t="shared" si="0"/>
        <v>14100858</v>
      </c>
    </row>
    <row r="49" spans="1:15" ht="15">
      <c r="A49" s="49">
        <v>11231710</v>
      </c>
      <c r="B49" s="21" t="s">
        <v>137</v>
      </c>
      <c r="C49" s="16">
        <v>2768889</v>
      </c>
      <c r="D49" s="16">
        <v>1337845</v>
      </c>
      <c r="E49" s="16">
        <v>460000</v>
      </c>
      <c r="F49" s="16">
        <v>0</v>
      </c>
      <c r="G49" s="16">
        <v>0</v>
      </c>
      <c r="H49" s="16">
        <v>1733549</v>
      </c>
      <c r="I49" s="16">
        <v>0</v>
      </c>
      <c r="J49" s="50">
        <v>2831310</v>
      </c>
      <c r="K49" s="50">
        <v>0</v>
      </c>
      <c r="L49" s="50">
        <v>0</v>
      </c>
      <c r="M49" s="50">
        <v>0</v>
      </c>
      <c r="N49" s="50">
        <v>0</v>
      </c>
      <c r="O49" s="43">
        <f t="shared" si="0"/>
        <v>9131593</v>
      </c>
    </row>
    <row r="50" spans="1:15" ht="15">
      <c r="A50" s="49">
        <v>52544303</v>
      </c>
      <c r="B50" s="21" t="s">
        <v>135</v>
      </c>
      <c r="C50" s="16">
        <v>2480000</v>
      </c>
      <c r="D50" s="16">
        <v>1124359</v>
      </c>
      <c r="E50" s="16">
        <v>720000</v>
      </c>
      <c r="F50" s="16">
        <v>0</v>
      </c>
      <c r="G50" s="16">
        <v>0</v>
      </c>
      <c r="H50" s="16">
        <v>0</v>
      </c>
      <c r="I50" s="16">
        <v>0</v>
      </c>
      <c r="J50" s="50">
        <v>3037400</v>
      </c>
      <c r="K50" s="50">
        <v>3114680</v>
      </c>
      <c r="L50" s="50">
        <v>1260000</v>
      </c>
      <c r="M50" s="50">
        <v>3339800</v>
      </c>
      <c r="N50" s="50">
        <v>2520000</v>
      </c>
      <c r="O50" s="43">
        <f t="shared" si="0"/>
        <v>17596239</v>
      </c>
    </row>
    <row r="51" spans="1:15" ht="15">
      <c r="A51" s="49">
        <v>79460241</v>
      </c>
      <c r="B51" s="21" t="s">
        <v>150</v>
      </c>
      <c r="C51" s="16">
        <v>878341</v>
      </c>
      <c r="D51" s="16">
        <v>1797790</v>
      </c>
      <c r="E51" s="16">
        <v>490000</v>
      </c>
      <c r="F51" s="16">
        <v>0</v>
      </c>
      <c r="G51" s="16">
        <v>0</v>
      </c>
      <c r="H51" s="16">
        <v>799000</v>
      </c>
      <c r="I51" s="16">
        <v>0</v>
      </c>
      <c r="J51" s="50">
        <v>3658255</v>
      </c>
      <c r="K51" s="50">
        <v>3724032</v>
      </c>
      <c r="L51" s="50">
        <v>1715917</v>
      </c>
      <c r="M51" s="50">
        <v>3743310</v>
      </c>
      <c r="N51" s="50">
        <v>3460917</v>
      </c>
      <c r="O51" s="43">
        <f t="shared" si="0"/>
        <v>20267562</v>
      </c>
    </row>
    <row r="52" spans="1:15" ht="15">
      <c r="A52" s="49">
        <v>79330350</v>
      </c>
      <c r="B52" s="21" t="s">
        <v>191</v>
      </c>
      <c r="C52" s="16">
        <v>3900000</v>
      </c>
      <c r="D52" s="16">
        <v>2012983</v>
      </c>
      <c r="E52" s="16">
        <v>1350000</v>
      </c>
      <c r="F52" s="16">
        <v>0</v>
      </c>
      <c r="G52" s="16">
        <v>0</v>
      </c>
      <c r="H52" s="16">
        <v>4601500</v>
      </c>
      <c r="I52" s="16">
        <v>0</v>
      </c>
      <c r="J52" s="50">
        <v>5102500</v>
      </c>
      <c r="K52" s="50">
        <v>5219284</v>
      </c>
      <c r="L52" s="50">
        <v>1925000</v>
      </c>
      <c r="M52" s="50">
        <v>5564116</v>
      </c>
      <c r="N52" s="50">
        <v>3850000</v>
      </c>
      <c r="O52" s="43">
        <f t="shared" si="0"/>
        <v>33525383</v>
      </c>
    </row>
    <row r="53" spans="1:15" ht="15">
      <c r="A53" s="49">
        <v>79778230</v>
      </c>
      <c r="B53" s="21" t="s">
        <v>138</v>
      </c>
      <c r="C53" s="16">
        <v>4700000</v>
      </c>
      <c r="D53" s="16">
        <v>2404696</v>
      </c>
      <c r="E53" s="16">
        <v>900000</v>
      </c>
      <c r="F53" s="16">
        <v>4094000</v>
      </c>
      <c r="G53" s="16">
        <v>4994000</v>
      </c>
      <c r="H53" s="16">
        <v>4994000</v>
      </c>
      <c r="I53" s="16">
        <f>(4187208+4285250+4285250)</f>
        <v>12757708</v>
      </c>
      <c r="J53" s="50">
        <v>4994000</v>
      </c>
      <c r="K53" s="50">
        <v>5130500</v>
      </c>
      <c r="L53" s="50">
        <v>2250000</v>
      </c>
      <c r="M53" s="50">
        <v>5534000</v>
      </c>
      <c r="N53" s="50">
        <v>4500000</v>
      </c>
      <c r="O53" s="43">
        <f t="shared" si="0"/>
        <v>57252904</v>
      </c>
    </row>
    <row r="54" spans="1:15" ht="15">
      <c r="A54" s="49">
        <v>79231175</v>
      </c>
      <c r="B54" s="21" t="s">
        <v>141</v>
      </c>
      <c r="C54" s="16"/>
      <c r="D54" s="16">
        <v>0</v>
      </c>
      <c r="E54" s="16">
        <v>0</v>
      </c>
      <c r="F54" s="16">
        <v>16400655</v>
      </c>
      <c r="G54" s="16">
        <v>16400655</v>
      </c>
      <c r="H54" s="16">
        <v>16197280</v>
      </c>
      <c r="I54" s="16">
        <v>243500491</v>
      </c>
      <c r="J54" s="50">
        <v>7564093</v>
      </c>
      <c r="K54" s="50">
        <v>8146169</v>
      </c>
      <c r="L54" s="50">
        <v>0</v>
      </c>
      <c r="M54" s="50">
        <v>5971343</v>
      </c>
      <c r="N54" s="50">
        <v>0</v>
      </c>
      <c r="O54" s="43">
        <f t="shared" si="0"/>
        <v>314180686</v>
      </c>
    </row>
    <row r="55" spans="3:16" ht="15">
      <c r="C55" s="52">
        <v>35073300</v>
      </c>
      <c r="D55" s="52">
        <v>13864104</v>
      </c>
      <c r="E55" s="52">
        <v>8489294</v>
      </c>
      <c r="F55" s="52">
        <v>20747655</v>
      </c>
      <c r="G55" s="52">
        <v>21394654.666666664</v>
      </c>
      <c r="H55" s="52">
        <v>31443609</v>
      </c>
      <c r="I55" s="52">
        <v>243500491</v>
      </c>
      <c r="J55" s="53">
        <f>SUM(J4:J54)</f>
        <v>55652941</v>
      </c>
      <c r="K55" s="53">
        <f>SUM(K4:K54)</f>
        <v>63612966</v>
      </c>
      <c r="L55" s="53">
        <f aca="true" t="shared" si="1" ref="L55:O55">SUM(L4:L54)</f>
        <v>27463909</v>
      </c>
      <c r="M55" s="53">
        <f t="shared" si="1"/>
        <v>66840844</v>
      </c>
      <c r="N55" s="53">
        <f t="shared" si="1"/>
        <v>57570739</v>
      </c>
      <c r="O55" s="53">
        <f t="shared" si="1"/>
        <v>658412214.6666667</v>
      </c>
      <c r="P55" s="40"/>
    </row>
    <row r="57" ht="15">
      <c r="K57" s="40"/>
    </row>
    <row r="58" ht="15">
      <c r="A58" s="54" t="s">
        <v>225</v>
      </c>
    </row>
    <row r="59" spans="1:10" ht="28.8">
      <c r="A59" s="55" t="s">
        <v>226</v>
      </c>
      <c r="B59" s="46" t="s">
        <v>2</v>
      </c>
      <c r="C59" s="56" t="s">
        <v>227</v>
      </c>
      <c r="D59" s="56" t="s">
        <v>228</v>
      </c>
      <c r="E59" s="56" t="s">
        <v>229</v>
      </c>
      <c r="F59" s="46" t="s">
        <v>230</v>
      </c>
      <c r="G59" s="48" t="s">
        <v>231</v>
      </c>
      <c r="H59" s="46" t="s">
        <v>221</v>
      </c>
      <c r="I59" s="46" t="s">
        <v>232</v>
      </c>
      <c r="J59" s="46" t="s">
        <v>224</v>
      </c>
    </row>
    <row r="60" spans="1:10" ht="15">
      <c r="A60" s="57">
        <v>17196166</v>
      </c>
      <c r="B60" s="57" t="s">
        <v>12</v>
      </c>
      <c r="C60" s="58">
        <v>6587640</v>
      </c>
      <c r="D60" s="58">
        <v>0</v>
      </c>
      <c r="E60" s="58">
        <v>0</v>
      </c>
      <c r="F60" s="43">
        <v>986990</v>
      </c>
      <c r="G60" s="59">
        <v>13175281</v>
      </c>
      <c r="H60" s="59">
        <v>6587640</v>
      </c>
      <c r="I60" s="59">
        <v>12083372</v>
      </c>
      <c r="J60" s="43">
        <f>SUM(C60:I60)</f>
        <v>39420923</v>
      </c>
    </row>
    <row r="63" ht="15">
      <c r="A63" s="19" t="s">
        <v>334</v>
      </c>
    </row>
    <row r="64" spans="1:10" ht="28.8">
      <c r="A64" s="55" t="s">
        <v>226</v>
      </c>
      <c r="B64" s="46" t="s">
        <v>2</v>
      </c>
      <c r="C64" s="56"/>
      <c r="D64" s="56"/>
      <c r="E64" s="56"/>
      <c r="F64" s="46"/>
      <c r="G64" s="48"/>
      <c r="H64" s="46"/>
      <c r="I64" s="46"/>
      <c r="J64" s="136" t="s">
        <v>224</v>
      </c>
    </row>
    <row r="65" spans="1:16" ht="15">
      <c r="A65" s="49">
        <v>17196166</v>
      </c>
      <c r="B65" s="21" t="s">
        <v>115</v>
      </c>
      <c r="C65" s="16"/>
      <c r="D65" s="16"/>
      <c r="E65" s="16"/>
      <c r="F65" s="16"/>
      <c r="G65" s="16"/>
      <c r="H65" s="16"/>
      <c r="I65" s="16"/>
      <c r="J65" s="50">
        <v>2337502026</v>
      </c>
      <c r="K65" s="50"/>
      <c r="L65" s="50"/>
      <c r="M65" s="50"/>
      <c r="N65" s="50"/>
      <c r="O65" s="43"/>
      <c r="P65" s="96" t="e">
        <f>J65/$P$2</f>
        <v>#DIV/0!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election activeCell="E7" sqref="E7"/>
    </sheetView>
  </sheetViews>
  <sheetFormatPr defaultColWidth="11.421875" defaultRowHeight="15"/>
  <cols>
    <col min="1" max="1" width="11.421875" style="110" customWidth="1"/>
    <col min="2" max="2" width="34.421875" style="110" customWidth="1"/>
    <col min="3" max="4" width="13.140625" style="110" customWidth="1"/>
    <col min="5" max="5" width="12.421875" style="110" bestFit="1" customWidth="1"/>
    <col min="6" max="6" width="30.421875" style="110" bestFit="1" customWidth="1"/>
    <col min="7" max="7" width="18.7109375" style="110" bestFit="1" customWidth="1"/>
    <col min="8" max="16384" width="11.421875" style="110" customWidth="1"/>
  </cols>
  <sheetData>
    <row r="1" ht="15">
      <c r="B1" s="110" t="s">
        <v>83</v>
      </c>
    </row>
    <row r="2" ht="15">
      <c r="B2" s="110" t="s">
        <v>84</v>
      </c>
    </row>
    <row r="6" spans="1:8" s="90" customFormat="1" ht="43.2">
      <c r="A6" s="72" t="s">
        <v>267</v>
      </c>
      <c r="B6" s="72" t="s">
        <v>240</v>
      </c>
      <c r="C6" s="72" t="s">
        <v>268</v>
      </c>
      <c r="D6" s="72" t="s">
        <v>270</v>
      </c>
      <c r="E6" s="111" t="s">
        <v>271</v>
      </c>
      <c r="F6" s="72" t="s">
        <v>269</v>
      </c>
      <c r="G6" s="72" t="s">
        <v>246</v>
      </c>
      <c r="H6" s="100" t="s">
        <v>288</v>
      </c>
    </row>
    <row r="7" spans="1:8" ht="15">
      <c r="A7" s="203" t="s">
        <v>105</v>
      </c>
      <c r="B7" s="113" t="s">
        <v>87</v>
      </c>
      <c r="C7" s="113"/>
      <c r="D7" s="114">
        <v>43566</v>
      </c>
      <c r="E7" s="115">
        <v>26285000</v>
      </c>
      <c r="F7" s="116"/>
      <c r="G7" s="116"/>
      <c r="H7" s="199" t="s">
        <v>298</v>
      </c>
    </row>
    <row r="8" spans="1:8" ht="15">
      <c r="A8" s="203"/>
      <c r="B8" s="113" t="s">
        <v>88</v>
      </c>
      <c r="C8" s="113"/>
      <c r="D8" s="114">
        <v>43598</v>
      </c>
      <c r="E8" s="115">
        <v>19435000</v>
      </c>
      <c r="F8" s="116"/>
      <c r="G8" s="116"/>
      <c r="H8" s="199"/>
    </row>
    <row r="9" spans="1:8" ht="15">
      <c r="A9" s="203"/>
      <c r="B9" s="113" t="s">
        <v>89</v>
      </c>
      <c r="C9" s="113"/>
      <c r="D9" s="114">
        <v>43629</v>
      </c>
      <c r="E9" s="115">
        <v>21153000</v>
      </c>
      <c r="F9" s="116"/>
      <c r="G9" s="116"/>
      <c r="H9" s="199"/>
    </row>
    <row r="10" spans="1:8" ht="15">
      <c r="A10" s="203"/>
      <c r="B10" s="113" t="s">
        <v>90</v>
      </c>
      <c r="C10" s="113"/>
      <c r="D10" s="114">
        <v>43690</v>
      </c>
      <c r="E10" s="115">
        <v>26217000</v>
      </c>
      <c r="F10" s="116"/>
      <c r="G10" s="116"/>
      <c r="H10" s="199"/>
    </row>
    <row r="11" spans="1:8" ht="15">
      <c r="A11" s="203"/>
      <c r="B11" s="113" t="s">
        <v>91</v>
      </c>
      <c r="C11" s="113"/>
      <c r="D11" s="114">
        <v>43720</v>
      </c>
      <c r="E11" s="115">
        <v>20938000</v>
      </c>
      <c r="F11" s="116"/>
      <c r="G11" s="116"/>
      <c r="H11" s="199"/>
    </row>
    <row r="12" spans="1:8" ht="15">
      <c r="A12" s="203"/>
      <c r="B12" s="113" t="s">
        <v>92</v>
      </c>
      <c r="C12" s="113"/>
      <c r="D12" s="114">
        <v>43783</v>
      </c>
      <c r="E12" s="115">
        <v>15365000</v>
      </c>
      <c r="F12" s="116"/>
      <c r="G12" s="116"/>
      <c r="H12" s="199"/>
    </row>
    <row r="13" spans="1:8" ht="15">
      <c r="A13" s="203"/>
      <c r="B13" s="113" t="s">
        <v>93</v>
      </c>
      <c r="C13" s="113"/>
      <c r="D13" s="114">
        <v>43811</v>
      </c>
      <c r="E13" s="115">
        <v>14654000</v>
      </c>
      <c r="F13" s="116"/>
      <c r="G13" s="116"/>
      <c r="H13" s="199"/>
    </row>
    <row r="14" spans="1:8" ht="15">
      <c r="A14" s="203"/>
      <c r="B14" s="113" t="s">
        <v>94</v>
      </c>
      <c r="C14" s="113"/>
      <c r="D14" s="114">
        <v>43844</v>
      </c>
      <c r="E14" s="115">
        <v>19974000</v>
      </c>
      <c r="F14" s="116"/>
      <c r="G14" s="116"/>
      <c r="H14" s="199"/>
    </row>
    <row r="15" spans="1:8" ht="15">
      <c r="A15" s="203"/>
      <c r="B15" s="116" t="s">
        <v>95</v>
      </c>
      <c r="C15" s="116"/>
      <c r="D15" s="114">
        <v>43874</v>
      </c>
      <c r="E15" s="118">
        <v>11595000</v>
      </c>
      <c r="F15" s="116"/>
      <c r="G15" s="116"/>
      <c r="H15" s="199"/>
    </row>
    <row r="16" spans="1:8" ht="15">
      <c r="A16" s="203"/>
      <c r="B16" s="116" t="s">
        <v>299</v>
      </c>
      <c r="C16" s="116"/>
      <c r="D16" s="114">
        <v>43904</v>
      </c>
      <c r="E16" s="118">
        <v>10239000</v>
      </c>
      <c r="F16" s="116"/>
      <c r="G16" s="116"/>
      <c r="H16" s="199"/>
    </row>
    <row r="17" spans="1:8" ht="15">
      <c r="A17" s="203"/>
      <c r="B17" s="116" t="s">
        <v>300</v>
      </c>
      <c r="C17" s="116"/>
      <c r="D17" s="114">
        <v>43934</v>
      </c>
      <c r="E17" s="118">
        <v>9220000</v>
      </c>
      <c r="F17" s="116"/>
      <c r="G17" s="116"/>
      <c r="H17" s="199"/>
    </row>
    <row r="18" spans="1:8" ht="15">
      <c r="A18" s="203"/>
      <c r="B18" s="116" t="s">
        <v>301</v>
      </c>
      <c r="C18" s="116"/>
      <c r="D18" s="114">
        <v>43964</v>
      </c>
      <c r="E18" s="118">
        <v>6546000</v>
      </c>
      <c r="F18" s="116"/>
      <c r="G18" s="116"/>
      <c r="H18" s="199"/>
    </row>
    <row r="19" spans="1:8" ht="15">
      <c r="A19" s="203"/>
      <c r="B19" s="116" t="s">
        <v>302</v>
      </c>
      <c r="C19" s="116"/>
      <c r="D19" s="114">
        <v>43995</v>
      </c>
      <c r="E19" s="118">
        <v>7621000</v>
      </c>
      <c r="F19" s="116"/>
      <c r="G19" s="116"/>
      <c r="H19" s="199"/>
    </row>
    <row r="20" spans="1:8" ht="15">
      <c r="A20" s="203"/>
      <c r="B20" s="116" t="s">
        <v>303</v>
      </c>
      <c r="C20" s="116"/>
      <c r="D20" s="114">
        <v>44025</v>
      </c>
      <c r="E20" s="118">
        <v>7585000</v>
      </c>
      <c r="F20" s="116"/>
      <c r="G20" s="116"/>
      <c r="H20" s="199"/>
    </row>
    <row r="21" spans="1:8" ht="15">
      <c r="A21" s="203"/>
      <c r="B21" s="116" t="s">
        <v>304</v>
      </c>
      <c r="C21" s="116"/>
      <c r="D21" s="114">
        <v>44057</v>
      </c>
      <c r="E21" s="118">
        <v>8351000</v>
      </c>
      <c r="F21" s="116"/>
      <c r="G21" s="116"/>
      <c r="H21" s="199"/>
    </row>
    <row r="22" spans="1:8" ht="15">
      <c r="A22" s="203"/>
      <c r="B22" s="116" t="s">
        <v>305</v>
      </c>
      <c r="C22" s="116"/>
      <c r="D22" s="114">
        <v>44087</v>
      </c>
      <c r="E22" s="118">
        <v>6845000</v>
      </c>
      <c r="F22" s="116"/>
      <c r="G22" s="116"/>
      <c r="H22" s="199"/>
    </row>
    <row r="23" spans="1:8" ht="15">
      <c r="A23" s="203"/>
      <c r="B23" s="116" t="s">
        <v>306</v>
      </c>
      <c r="C23" s="116"/>
      <c r="D23" s="114">
        <v>44116</v>
      </c>
      <c r="E23" s="118">
        <v>8363000</v>
      </c>
      <c r="F23" s="116"/>
      <c r="G23" s="116"/>
      <c r="H23" s="199"/>
    </row>
    <row r="24" spans="1:8" ht="15">
      <c r="A24" s="203"/>
      <c r="B24" s="116" t="s">
        <v>307</v>
      </c>
      <c r="C24" s="116"/>
      <c r="D24" s="114">
        <v>44149</v>
      </c>
      <c r="E24" s="118">
        <v>9507000</v>
      </c>
      <c r="F24" s="116"/>
      <c r="G24" s="116"/>
      <c r="H24" s="199"/>
    </row>
    <row r="25" spans="1:8" ht="15">
      <c r="A25" s="203"/>
      <c r="B25" s="116" t="s">
        <v>308</v>
      </c>
      <c r="C25" s="116"/>
      <c r="D25" s="114">
        <v>44179</v>
      </c>
      <c r="E25" s="118">
        <v>5585000</v>
      </c>
      <c r="F25" s="116"/>
      <c r="G25" s="116"/>
      <c r="H25" s="199"/>
    </row>
    <row r="26" spans="2:7" ht="15">
      <c r="B26" s="204" t="s">
        <v>224</v>
      </c>
      <c r="C26" s="205"/>
      <c r="D26" s="206"/>
      <c r="E26" s="119">
        <f>SUM(E7:E25)</f>
        <v>255478000</v>
      </c>
      <c r="F26" s="120"/>
      <c r="G26" s="121"/>
    </row>
    <row r="27" spans="6:7" ht="15">
      <c r="F27" s="122"/>
      <c r="G27" s="122"/>
    </row>
    <row r="28" spans="1:8" ht="15">
      <c r="A28" s="203" t="s">
        <v>105</v>
      </c>
      <c r="B28" s="116" t="s">
        <v>96</v>
      </c>
      <c r="C28" s="116"/>
      <c r="D28" s="114">
        <v>42625</v>
      </c>
      <c r="E28" s="115">
        <v>79207000</v>
      </c>
      <c r="F28" s="116"/>
      <c r="G28" s="116"/>
      <c r="H28" s="199" t="s">
        <v>298</v>
      </c>
    </row>
    <row r="29" spans="1:8" ht="15">
      <c r="A29" s="203"/>
      <c r="B29" s="116" t="s">
        <v>97</v>
      </c>
      <c r="C29" s="116"/>
      <c r="D29" s="114">
        <v>43418</v>
      </c>
      <c r="E29" s="115">
        <v>34390000</v>
      </c>
      <c r="F29" s="116"/>
      <c r="G29" s="116"/>
      <c r="H29" s="199"/>
    </row>
    <row r="30" spans="1:8" ht="15">
      <c r="A30" s="203"/>
      <c r="B30" s="116" t="s">
        <v>98</v>
      </c>
      <c r="C30" s="116"/>
      <c r="D30" s="114">
        <v>43480</v>
      </c>
      <c r="E30" s="115">
        <v>56713000</v>
      </c>
      <c r="F30" s="116"/>
      <c r="G30" s="116"/>
      <c r="H30" s="199"/>
    </row>
    <row r="31" spans="1:8" ht="15">
      <c r="A31" s="203"/>
      <c r="B31" s="116" t="s">
        <v>99</v>
      </c>
      <c r="C31" s="116"/>
      <c r="D31" s="114">
        <v>43598</v>
      </c>
      <c r="E31" s="115">
        <v>26755000</v>
      </c>
      <c r="F31" s="116"/>
      <c r="G31" s="116"/>
      <c r="H31" s="199"/>
    </row>
    <row r="32" spans="1:8" ht="15">
      <c r="A32" s="203"/>
      <c r="B32" s="116" t="s">
        <v>100</v>
      </c>
      <c r="C32" s="116"/>
      <c r="D32" s="114">
        <v>43659</v>
      </c>
      <c r="E32" s="115">
        <v>62960000</v>
      </c>
      <c r="F32" s="116"/>
      <c r="G32" s="116"/>
      <c r="H32" s="199"/>
    </row>
    <row r="33" spans="1:8" ht="15">
      <c r="A33" s="203"/>
      <c r="B33" s="116" t="s">
        <v>101</v>
      </c>
      <c r="C33" s="116"/>
      <c r="D33" s="114">
        <v>43720</v>
      </c>
      <c r="E33" s="115">
        <v>25832000</v>
      </c>
      <c r="F33" s="116"/>
      <c r="G33" s="116"/>
      <c r="H33" s="199"/>
    </row>
    <row r="34" spans="1:8" ht="15">
      <c r="A34" s="203"/>
      <c r="B34" s="116" t="s">
        <v>102</v>
      </c>
      <c r="C34" s="116"/>
      <c r="D34" s="114">
        <v>43783</v>
      </c>
      <c r="E34" s="115">
        <v>29666000</v>
      </c>
      <c r="F34" s="116"/>
      <c r="G34" s="116"/>
      <c r="H34" s="199"/>
    </row>
    <row r="35" spans="1:8" ht="15">
      <c r="A35" s="203"/>
      <c r="B35" s="116" t="s">
        <v>103</v>
      </c>
      <c r="C35" s="116"/>
      <c r="D35" s="114">
        <v>43844</v>
      </c>
      <c r="E35" s="115">
        <v>24815000</v>
      </c>
      <c r="F35" s="116"/>
      <c r="G35" s="116"/>
      <c r="H35" s="199"/>
    </row>
    <row r="36" spans="1:8" ht="15">
      <c r="A36" s="203"/>
      <c r="B36" s="116" t="s">
        <v>104</v>
      </c>
      <c r="C36" s="116"/>
      <c r="D36" s="114">
        <v>43874</v>
      </c>
      <c r="E36" s="118">
        <v>23862000</v>
      </c>
      <c r="F36" s="116"/>
      <c r="G36" s="116"/>
      <c r="H36" s="199"/>
    </row>
    <row r="37" spans="2:5" ht="15">
      <c r="B37" s="204" t="s">
        <v>224</v>
      </c>
      <c r="C37" s="205"/>
      <c r="D37" s="206"/>
      <c r="E37" s="123">
        <f>SUM(E28:E36)</f>
        <v>364200000</v>
      </c>
    </row>
    <row r="38" ht="15">
      <c r="E38" s="124"/>
    </row>
    <row r="39" ht="15">
      <c r="E39" s="124">
        <f>+E26+E37</f>
        <v>619678000</v>
      </c>
    </row>
    <row r="40" spans="2:7" ht="15">
      <c r="B40" s="110" t="s">
        <v>309</v>
      </c>
      <c r="E40" s="124">
        <v>350490000</v>
      </c>
      <c r="F40" s="124">
        <f>+E40+E41</f>
        <v>604123000</v>
      </c>
      <c r="G40" s="124">
        <f>+F40-E26</f>
        <v>348645000</v>
      </c>
    </row>
    <row r="41" spans="2:5" ht="15">
      <c r="B41" s="110" t="s">
        <v>310</v>
      </c>
      <c r="E41" s="124">
        <v>253633000</v>
      </c>
    </row>
    <row r="42" spans="2:6" ht="15">
      <c r="B42" s="110" t="s">
        <v>311</v>
      </c>
      <c r="E42" s="124" t="s">
        <v>312</v>
      </c>
      <c r="F42" s="110" t="s">
        <v>313</v>
      </c>
    </row>
    <row r="43" ht="15">
      <c r="E43" s="124"/>
    </row>
    <row r="44" spans="1:8" s="90" customFormat="1" ht="43.2">
      <c r="A44" s="72" t="s">
        <v>267</v>
      </c>
      <c r="B44" s="72" t="s">
        <v>240</v>
      </c>
      <c r="C44" s="72" t="s">
        <v>268</v>
      </c>
      <c r="D44" s="72" t="s">
        <v>270</v>
      </c>
      <c r="E44" s="72" t="s">
        <v>271</v>
      </c>
      <c r="F44" s="72" t="s">
        <v>269</v>
      </c>
      <c r="G44" s="72" t="s">
        <v>246</v>
      </c>
      <c r="H44" s="100" t="s">
        <v>288</v>
      </c>
    </row>
    <row r="45" spans="1:8" ht="15">
      <c r="A45" s="199" t="s">
        <v>106</v>
      </c>
      <c r="B45" s="116" t="s">
        <v>107</v>
      </c>
      <c r="C45" s="116"/>
      <c r="D45" s="114">
        <v>43539</v>
      </c>
      <c r="E45" s="125">
        <v>9056000</v>
      </c>
      <c r="F45" s="116"/>
      <c r="G45" s="116"/>
      <c r="H45" s="199" t="s">
        <v>298</v>
      </c>
    </row>
    <row r="46" spans="1:8" ht="15">
      <c r="A46" s="199"/>
      <c r="B46" s="116" t="s">
        <v>108</v>
      </c>
      <c r="C46" s="116"/>
      <c r="D46" s="114">
        <v>43602</v>
      </c>
      <c r="E46" s="125">
        <v>17238000</v>
      </c>
      <c r="F46" s="116"/>
      <c r="G46" s="116"/>
      <c r="H46" s="199"/>
    </row>
    <row r="47" spans="1:8" ht="15">
      <c r="A47" s="199"/>
      <c r="B47" s="116" t="s">
        <v>109</v>
      </c>
      <c r="C47" s="116"/>
      <c r="D47" s="114">
        <v>43665</v>
      </c>
      <c r="E47" s="125">
        <v>10968000</v>
      </c>
      <c r="F47" s="116"/>
      <c r="G47" s="116"/>
      <c r="H47" s="199"/>
    </row>
    <row r="48" spans="1:8" ht="15">
      <c r="A48" s="199"/>
      <c r="B48" s="116" t="s">
        <v>110</v>
      </c>
      <c r="C48" s="116"/>
      <c r="D48" s="114">
        <v>43728</v>
      </c>
      <c r="E48" s="125">
        <v>9785000</v>
      </c>
      <c r="F48" s="116"/>
      <c r="G48" s="116"/>
      <c r="H48" s="199"/>
    </row>
    <row r="49" spans="1:8" ht="15">
      <c r="A49" s="199"/>
      <c r="B49" s="116" t="s">
        <v>111</v>
      </c>
      <c r="C49" s="116"/>
      <c r="D49" s="114">
        <v>43784</v>
      </c>
      <c r="E49" s="125">
        <v>5460000</v>
      </c>
      <c r="F49" s="116"/>
      <c r="G49" s="116"/>
      <c r="H49" s="199"/>
    </row>
    <row r="50" spans="1:8" ht="15">
      <c r="A50" s="199"/>
      <c r="B50" s="116" t="s">
        <v>112</v>
      </c>
      <c r="C50" s="116"/>
      <c r="D50" s="114">
        <v>43847</v>
      </c>
      <c r="E50" s="125">
        <v>22789000</v>
      </c>
      <c r="F50" s="116"/>
      <c r="G50" s="116"/>
      <c r="H50" s="199"/>
    </row>
    <row r="51" spans="1:8" ht="15">
      <c r="A51" s="199"/>
      <c r="B51" s="116" t="s">
        <v>113</v>
      </c>
      <c r="C51" s="116"/>
      <c r="D51" s="114">
        <v>43910</v>
      </c>
      <c r="E51" s="125">
        <v>6100000</v>
      </c>
      <c r="F51" s="116"/>
      <c r="G51" s="116"/>
      <c r="H51" s="199"/>
    </row>
    <row r="52" spans="1:8" ht="15">
      <c r="A52" s="199"/>
      <c r="B52" s="116" t="s">
        <v>314</v>
      </c>
      <c r="C52" s="116"/>
      <c r="D52" s="114">
        <v>43973</v>
      </c>
      <c r="E52" s="125">
        <v>2458000</v>
      </c>
      <c r="F52" s="116"/>
      <c r="G52" s="116"/>
      <c r="H52" s="199"/>
    </row>
    <row r="53" spans="1:8" ht="15">
      <c r="A53" s="199"/>
      <c r="B53" s="116" t="s">
        <v>315</v>
      </c>
      <c r="C53" s="116"/>
      <c r="D53" s="114">
        <v>44032</v>
      </c>
      <c r="E53" s="125">
        <v>2604000</v>
      </c>
      <c r="F53" s="116"/>
      <c r="G53" s="116"/>
      <c r="H53" s="199"/>
    </row>
    <row r="54" spans="1:8" ht="15">
      <c r="A54" s="199"/>
      <c r="B54" s="116" t="s">
        <v>316</v>
      </c>
      <c r="C54" s="116"/>
      <c r="D54" s="114">
        <v>44196</v>
      </c>
      <c r="E54" s="125">
        <v>4864000</v>
      </c>
      <c r="F54" s="116"/>
      <c r="G54" s="116"/>
      <c r="H54" s="199"/>
    </row>
    <row r="55" spans="1:8" ht="15">
      <c r="A55" s="199"/>
      <c r="B55" s="116" t="s">
        <v>317</v>
      </c>
      <c r="C55" s="116"/>
      <c r="D55" s="114">
        <v>44196</v>
      </c>
      <c r="E55" s="125">
        <v>5170000</v>
      </c>
      <c r="F55" s="116"/>
      <c r="G55" s="116"/>
      <c r="H55" s="199"/>
    </row>
    <row r="56" spans="2:7" ht="15">
      <c r="B56" s="200" t="s">
        <v>224</v>
      </c>
      <c r="C56" s="201"/>
      <c r="D56" s="202"/>
      <c r="E56" s="126">
        <f>SUM(E45:E55)</f>
        <v>96492000</v>
      </c>
      <c r="F56" s="120"/>
      <c r="G56" s="121"/>
    </row>
  </sheetData>
  <mergeCells count="9">
    <mergeCell ref="A45:A55"/>
    <mergeCell ref="H45:H55"/>
    <mergeCell ref="B56:D56"/>
    <mergeCell ref="A7:A25"/>
    <mergeCell ref="H7:H25"/>
    <mergeCell ref="B26:D26"/>
    <mergeCell ref="A28:A36"/>
    <mergeCell ref="H28:H36"/>
    <mergeCell ref="B37:D3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election activeCell="B13" sqref="B13:G13"/>
    </sheetView>
  </sheetViews>
  <sheetFormatPr defaultColWidth="10.7109375" defaultRowHeight="15" customHeight="1"/>
  <cols>
    <col min="1" max="1" width="10.7109375" style="19" customWidth="1"/>
    <col min="2" max="2" width="49.7109375" style="19" bestFit="1" customWidth="1"/>
    <col min="3" max="3" width="15.28125" style="19" bestFit="1" customWidth="1"/>
    <col min="4" max="4" width="12.140625" style="19" customWidth="1"/>
    <col min="5" max="5" width="20.7109375" style="19" customWidth="1"/>
    <col min="6" max="6" width="10.7109375" style="19" customWidth="1"/>
    <col min="7" max="7" width="13.7109375" style="19" bestFit="1" customWidth="1"/>
    <col min="8" max="9" width="15.28125" style="19" bestFit="1" customWidth="1"/>
    <col min="10" max="16384" width="10.7109375" style="19" customWidth="1"/>
  </cols>
  <sheetData>
    <row r="1" spans="1:5" ht="15" customHeight="1">
      <c r="A1" s="188" t="s">
        <v>1</v>
      </c>
      <c r="B1" s="188"/>
      <c r="C1" s="188"/>
      <c r="D1" s="188"/>
      <c r="E1" s="188"/>
    </row>
    <row r="2" spans="1:5" ht="15" customHeight="1">
      <c r="A2" s="189" t="s">
        <v>266</v>
      </c>
      <c r="B2" s="189"/>
      <c r="C2" s="189"/>
      <c r="D2" s="189"/>
      <c r="E2" s="189"/>
    </row>
    <row r="3" spans="1:3" ht="15" customHeight="1">
      <c r="A3" s="1"/>
      <c r="C3" s="3"/>
    </row>
    <row r="4" ht="15" customHeight="1">
      <c r="A4" s="19" t="s">
        <v>286</v>
      </c>
    </row>
    <row r="5" ht="15" customHeight="1">
      <c r="A5" s="19" t="s">
        <v>287</v>
      </c>
    </row>
    <row r="7" ht="15" customHeight="1">
      <c r="I7" s="3">
        <f>H13+H18</f>
        <v>7538822191.21</v>
      </c>
    </row>
    <row r="8" spans="1:10" s="90" customFormat="1" ht="43.5" customHeight="1">
      <c r="A8" s="72" t="s">
        <v>226</v>
      </c>
      <c r="B8" s="72" t="s">
        <v>267</v>
      </c>
      <c r="C8" s="72" t="s">
        <v>268</v>
      </c>
      <c r="D8" s="72" t="s">
        <v>240</v>
      </c>
      <c r="E8" s="72" t="s">
        <v>269</v>
      </c>
      <c r="F8" s="72" t="s">
        <v>270</v>
      </c>
      <c r="G8" s="72" t="s">
        <v>271</v>
      </c>
      <c r="H8" s="72" t="s">
        <v>224</v>
      </c>
      <c r="I8" s="72" t="s">
        <v>246</v>
      </c>
      <c r="J8" s="100" t="s">
        <v>288</v>
      </c>
    </row>
    <row r="9" spans="1:10" ht="15" customHeight="1">
      <c r="A9" s="94">
        <v>860003020</v>
      </c>
      <c r="B9" s="94" t="s">
        <v>289</v>
      </c>
      <c r="C9" s="21"/>
      <c r="D9" s="21"/>
      <c r="E9" s="21"/>
      <c r="F9" s="21"/>
      <c r="G9" s="21"/>
      <c r="H9" s="22">
        <v>4000000000</v>
      </c>
      <c r="I9" s="101">
        <f>H9/$I$7</f>
        <v>0.5305868607252547</v>
      </c>
      <c r="J9" s="95" t="s">
        <v>290</v>
      </c>
    </row>
    <row r="10" spans="1:10" ht="15" customHeight="1">
      <c r="A10" s="94">
        <v>860050750</v>
      </c>
      <c r="B10" s="94" t="s">
        <v>3</v>
      </c>
      <c r="C10" s="19">
        <v>11063758</v>
      </c>
      <c r="D10" s="21"/>
      <c r="E10" s="21"/>
      <c r="F10" s="21"/>
      <c r="G10" s="21"/>
      <c r="H10" s="38">
        <v>1229932000</v>
      </c>
      <c r="I10" s="101">
        <f aca="true" t="shared" si="0" ref="I10:I12">H10/$I$7</f>
        <v>0.1631464396963835</v>
      </c>
      <c r="J10" s="95" t="s">
        <v>290</v>
      </c>
    </row>
    <row r="11" spans="1:10" ht="15" customHeight="1">
      <c r="A11" s="94">
        <v>860034313</v>
      </c>
      <c r="B11" s="94" t="s">
        <v>6</v>
      </c>
      <c r="C11" s="19">
        <v>3200200846</v>
      </c>
      <c r="D11" s="21"/>
      <c r="E11" s="21"/>
      <c r="F11" s="21"/>
      <c r="G11" s="21"/>
      <c r="H11" s="22">
        <v>391703000</v>
      </c>
      <c r="I11" s="101">
        <f t="shared" si="0"/>
        <v>0.05195811627666611</v>
      </c>
      <c r="J11" s="95" t="s">
        <v>290</v>
      </c>
    </row>
    <row r="12" spans="1:10" ht="15" customHeight="1">
      <c r="A12" s="94">
        <v>890100180</v>
      </c>
      <c r="B12" s="94" t="s">
        <v>8</v>
      </c>
      <c r="C12" s="169">
        <v>201016554144</v>
      </c>
      <c r="D12" s="21"/>
      <c r="E12" s="21"/>
      <c r="F12" s="21"/>
      <c r="G12" s="21"/>
      <c r="H12" s="22">
        <v>272283513</v>
      </c>
      <c r="I12" s="101">
        <f t="shared" si="0"/>
        <v>0.03611751359747852</v>
      </c>
      <c r="J12" s="95" t="s">
        <v>290</v>
      </c>
    </row>
    <row r="13" spans="1:10" ht="15" customHeight="1">
      <c r="A13" s="102"/>
      <c r="B13" s="210" t="s">
        <v>291</v>
      </c>
      <c r="C13" s="210"/>
      <c r="D13" s="210"/>
      <c r="E13" s="210"/>
      <c r="F13" s="210"/>
      <c r="G13" s="210"/>
      <c r="H13" s="91">
        <v>5893918512.21</v>
      </c>
      <c r="I13" s="103"/>
      <c r="J13" s="95"/>
    </row>
    <row r="14" spans="8:10" ht="15" customHeight="1">
      <c r="H14" s="3"/>
      <c r="I14" s="104"/>
      <c r="J14" s="95"/>
    </row>
    <row r="15" spans="1:10" ht="15" customHeight="1">
      <c r="A15" s="211" t="s">
        <v>292</v>
      </c>
      <c r="B15" s="212"/>
      <c r="C15" s="212"/>
      <c r="D15" s="105"/>
      <c r="E15" s="105"/>
      <c r="F15" s="105"/>
      <c r="G15" s="105"/>
      <c r="H15" s="106"/>
      <c r="I15" s="107"/>
      <c r="J15" s="95"/>
    </row>
    <row r="16" spans="1:10" ht="15" customHeight="1">
      <c r="A16" s="213" t="s">
        <v>292</v>
      </c>
      <c r="B16" s="214"/>
      <c r="C16" s="214"/>
      <c r="D16" s="122"/>
      <c r="E16" s="122"/>
      <c r="F16" s="122"/>
      <c r="G16" s="122"/>
      <c r="H16" s="154"/>
      <c r="I16" s="160"/>
      <c r="J16" s="95" t="s">
        <v>290</v>
      </c>
    </row>
    <row r="17" spans="1:10" ht="15" customHeight="1">
      <c r="A17" s="150">
        <v>890100180</v>
      </c>
      <c r="B17" s="150" t="s">
        <v>8</v>
      </c>
      <c r="C17" s="112"/>
      <c r="D17" s="116"/>
      <c r="E17" s="116"/>
      <c r="F17" s="116"/>
      <c r="G17" s="116"/>
      <c r="H17" s="151">
        <v>500000000</v>
      </c>
      <c r="I17" s="161">
        <f aca="true" t="shared" si="1" ref="I17:I18">H17/$I$7</f>
        <v>0.06632335759065684</v>
      </c>
      <c r="J17" s="95" t="s">
        <v>290</v>
      </c>
    </row>
    <row r="18" spans="1:9" ht="15" customHeight="1">
      <c r="A18" s="147">
        <v>890300279</v>
      </c>
      <c r="B18" s="147" t="s">
        <v>9</v>
      </c>
      <c r="C18" s="149"/>
      <c r="D18" s="148"/>
      <c r="E18" s="148"/>
      <c r="F18" s="148"/>
      <c r="G18" s="148"/>
      <c r="H18" s="153">
        <v>1644903679</v>
      </c>
      <c r="I18" s="161">
        <f t="shared" si="1"/>
        <v>0.21819106980900804</v>
      </c>
    </row>
    <row r="19" spans="1:9" ht="15" customHeight="1">
      <c r="A19" s="162"/>
      <c r="B19" s="163"/>
      <c r="C19" s="164" t="s">
        <v>507</v>
      </c>
      <c r="D19" s="144"/>
      <c r="E19" s="144"/>
      <c r="F19" s="144"/>
      <c r="G19" s="165">
        <v>11564757</v>
      </c>
      <c r="H19" s="166"/>
      <c r="I19" s="167"/>
    </row>
    <row r="20" spans="1:9" ht="15" customHeight="1">
      <c r="A20" s="162"/>
      <c r="B20" s="163"/>
      <c r="C20" s="164" t="s">
        <v>508</v>
      </c>
      <c r="D20" s="144"/>
      <c r="E20" s="144"/>
      <c r="F20" s="144"/>
      <c r="G20" s="165">
        <v>18817485</v>
      </c>
      <c r="H20" s="166"/>
      <c r="I20" s="167"/>
    </row>
    <row r="21" spans="1:9" ht="15" customHeight="1">
      <c r="A21" s="162"/>
      <c r="B21" s="163"/>
      <c r="C21" s="164" t="s">
        <v>509</v>
      </c>
      <c r="D21" s="144"/>
      <c r="E21" s="144"/>
      <c r="F21" s="144"/>
      <c r="G21" s="165">
        <v>18546987</v>
      </c>
      <c r="H21" s="166"/>
      <c r="I21" s="167"/>
    </row>
    <row r="22" spans="1:9" ht="15" customHeight="1">
      <c r="A22" s="162"/>
      <c r="B22" s="163"/>
      <c r="C22" s="164" t="s">
        <v>510</v>
      </c>
      <c r="D22" s="144"/>
      <c r="E22" s="144"/>
      <c r="F22" s="144"/>
      <c r="G22" s="165">
        <v>34079821</v>
      </c>
      <c r="H22" s="166"/>
      <c r="I22" s="167"/>
    </row>
    <row r="23" spans="1:9" ht="15" customHeight="1">
      <c r="A23" s="162"/>
      <c r="B23" s="163"/>
      <c r="C23" s="164" t="s">
        <v>511</v>
      </c>
      <c r="D23" s="144"/>
      <c r="E23" s="144"/>
      <c r="F23" s="144"/>
      <c r="G23" s="165">
        <v>35408634</v>
      </c>
      <c r="H23" s="166"/>
      <c r="I23" s="167"/>
    </row>
    <row r="24" spans="1:9" ht="15" customHeight="1">
      <c r="A24" s="162"/>
      <c r="B24" s="163"/>
      <c r="C24" s="164" t="s">
        <v>512</v>
      </c>
      <c r="D24" s="144"/>
      <c r="E24" s="144"/>
      <c r="F24" s="144"/>
      <c r="G24" s="165">
        <v>33542368</v>
      </c>
      <c r="H24" s="166"/>
      <c r="I24" s="167"/>
    </row>
    <row r="25" spans="1:9" ht="15" customHeight="1">
      <c r="A25" s="162"/>
      <c r="B25" s="163"/>
      <c r="C25" s="164" t="s">
        <v>513</v>
      </c>
      <c r="D25" s="144"/>
      <c r="E25" s="144"/>
      <c r="F25" s="144"/>
      <c r="G25" s="165">
        <v>35152864</v>
      </c>
      <c r="H25" s="166"/>
      <c r="I25" s="167"/>
    </row>
    <row r="26" spans="1:9" ht="15" customHeight="1">
      <c r="A26" s="162"/>
      <c r="B26" s="163"/>
      <c r="C26" s="164" t="s">
        <v>514</v>
      </c>
      <c r="D26" s="144"/>
      <c r="E26" s="144"/>
      <c r="F26" s="144"/>
      <c r="G26" s="165">
        <v>10278716</v>
      </c>
      <c r="H26" s="166"/>
      <c r="I26" s="167"/>
    </row>
    <row r="27" spans="1:9" ht="15" customHeight="1">
      <c r="A27" s="162"/>
      <c r="B27" s="163"/>
      <c r="C27" s="164" t="s">
        <v>515</v>
      </c>
      <c r="D27" s="144"/>
      <c r="E27" s="144"/>
      <c r="F27" s="144"/>
      <c r="G27" s="165">
        <v>30139052</v>
      </c>
      <c r="H27" s="166"/>
      <c r="I27" s="167"/>
    </row>
    <row r="28" spans="1:9" ht="15" customHeight="1">
      <c r="A28" s="162"/>
      <c r="B28" s="163"/>
      <c r="C28" s="164" t="s">
        <v>516</v>
      </c>
      <c r="D28" s="144"/>
      <c r="E28" s="144"/>
      <c r="F28" s="144"/>
      <c r="G28" s="165">
        <v>12363092</v>
      </c>
      <c r="H28" s="166"/>
      <c r="I28" s="167"/>
    </row>
    <row r="29" spans="1:9" ht="15" customHeight="1">
      <c r="A29" s="162"/>
      <c r="B29" s="163"/>
      <c r="C29" s="164" t="s">
        <v>517</v>
      </c>
      <c r="D29" s="144"/>
      <c r="E29" s="144"/>
      <c r="F29" s="144"/>
      <c r="G29" s="165">
        <v>21735339</v>
      </c>
      <c r="H29" s="166"/>
      <c r="I29" s="167"/>
    </row>
    <row r="30" spans="1:9" ht="15" customHeight="1">
      <c r="A30" s="162"/>
      <c r="B30" s="163"/>
      <c r="C30" s="164" t="s">
        <v>518</v>
      </c>
      <c r="D30" s="144"/>
      <c r="E30" s="144"/>
      <c r="F30" s="144"/>
      <c r="G30" s="165">
        <v>53625881</v>
      </c>
      <c r="H30" s="166"/>
      <c r="I30" s="167"/>
    </row>
    <row r="31" spans="1:9" ht="15" customHeight="1">
      <c r="A31" s="162"/>
      <c r="B31" s="163"/>
      <c r="C31" s="164" t="s">
        <v>519</v>
      </c>
      <c r="D31" s="144"/>
      <c r="E31" s="144"/>
      <c r="F31" s="144"/>
      <c r="G31" s="165">
        <v>35056678</v>
      </c>
      <c r="H31" s="166"/>
      <c r="I31" s="167"/>
    </row>
    <row r="32" spans="1:9" ht="15" customHeight="1">
      <c r="A32" s="162"/>
      <c r="B32" s="163"/>
      <c r="C32" s="164" t="s">
        <v>520</v>
      </c>
      <c r="D32" s="144"/>
      <c r="E32" s="144"/>
      <c r="F32" s="144"/>
      <c r="G32" s="165">
        <v>52213957</v>
      </c>
      <c r="H32" s="166"/>
      <c r="I32" s="167"/>
    </row>
    <row r="33" spans="1:9" ht="15" customHeight="1">
      <c r="A33" s="162"/>
      <c r="B33" s="163"/>
      <c r="C33" s="164" t="s">
        <v>521</v>
      </c>
      <c r="D33" s="144"/>
      <c r="E33" s="144"/>
      <c r="F33" s="144"/>
      <c r="G33" s="165">
        <v>54999245</v>
      </c>
      <c r="H33" s="166"/>
      <c r="I33" s="167"/>
    </row>
    <row r="34" spans="1:9" ht="15" customHeight="1">
      <c r="A34" s="162"/>
      <c r="B34" s="163"/>
      <c r="C34" s="164" t="s">
        <v>522</v>
      </c>
      <c r="D34" s="144"/>
      <c r="E34" s="144"/>
      <c r="F34" s="144"/>
      <c r="G34" s="165">
        <v>58513395</v>
      </c>
      <c r="H34" s="166"/>
      <c r="I34" s="167"/>
    </row>
    <row r="35" spans="1:9" ht="15" customHeight="1">
      <c r="A35" s="162"/>
      <c r="B35" s="163"/>
      <c r="C35" s="164" t="s">
        <v>523</v>
      </c>
      <c r="D35" s="144"/>
      <c r="E35" s="144"/>
      <c r="F35" s="144"/>
      <c r="G35" s="165">
        <v>14825665</v>
      </c>
      <c r="H35" s="166"/>
      <c r="I35" s="167"/>
    </row>
    <row r="36" spans="1:9" ht="15" customHeight="1">
      <c r="A36" s="162"/>
      <c r="B36" s="163"/>
      <c r="C36" s="164" t="s">
        <v>524</v>
      </c>
      <c r="D36" s="144"/>
      <c r="E36" s="144"/>
      <c r="F36" s="144"/>
      <c r="G36" s="165">
        <v>783641016</v>
      </c>
      <c r="H36" s="166"/>
      <c r="I36" s="167"/>
    </row>
    <row r="37" spans="1:9" ht="15" customHeight="1">
      <c r="A37" s="162"/>
      <c r="B37" s="163"/>
      <c r="C37" s="164" t="s">
        <v>525</v>
      </c>
      <c r="D37" s="144"/>
      <c r="E37" s="144"/>
      <c r="F37" s="144"/>
      <c r="G37" s="165">
        <v>135607342</v>
      </c>
      <c r="H37" s="166"/>
      <c r="I37" s="167"/>
    </row>
    <row r="38" spans="1:9" ht="15" customHeight="1">
      <c r="A38" s="162"/>
      <c r="B38" s="163"/>
      <c r="C38" s="164" t="s">
        <v>526</v>
      </c>
      <c r="D38" s="144"/>
      <c r="E38" s="144"/>
      <c r="F38" s="144"/>
      <c r="G38" s="165">
        <v>18127180</v>
      </c>
      <c r="H38" s="166"/>
      <c r="I38" s="167"/>
    </row>
    <row r="39" spans="1:9" ht="15" customHeight="1">
      <c r="A39" s="162"/>
      <c r="B39" s="163"/>
      <c r="C39" s="164" t="s">
        <v>527</v>
      </c>
      <c r="D39" s="144"/>
      <c r="E39" s="144"/>
      <c r="F39" s="144"/>
      <c r="G39" s="165">
        <v>24756419</v>
      </c>
      <c r="H39" s="166"/>
      <c r="I39" s="167"/>
    </row>
    <row r="40" spans="1:9" ht="15" customHeight="1">
      <c r="A40" s="162"/>
      <c r="B40" s="163"/>
      <c r="C40" s="164" t="s">
        <v>528</v>
      </c>
      <c r="D40" s="144"/>
      <c r="E40" s="144"/>
      <c r="F40" s="144"/>
      <c r="G40" s="165">
        <v>151907786</v>
      </c>
      <c r="H40" s="166"/>
      <c r="I40" s="167"/>
    </row>
    <row r="41" spans="1:9" ht="15" customHeight="1">
      <c r="A41" s="162"/>
      <c r="B41" s="163"/>
      <c r="C41" s="145"/>
      <c r="D41" s="144"/>
      <c r="E41" s="144"/>
      <c r="F41" s="144"/>
      <c r="G41" s="168"/>
      <c r="H41" s="166"/>
      <c r="I41" s="167"/>
    </row>
    <row r="42" spans="1:9" ht="15" customHeight="1">
      <c r="A42" s="162"/>
      <c r="B42" s="207" t="s">
        <v>293</v>
      </c>
      <c r="C42" s="208"/>
      <c r="D42" s="208"/>
      <c r="E42" s="208"/>
      <c r="F42" s="208"/>
      <c r="G42" s="209"/>
      <c r="H42" s="155">
        <f>SUM(H17:H18)</f>
        <v>2144903679</v>
      </c>
      <c r="I42" s="167"/>
    </row>
    <row r="43" spans="3:4" ht="15" customHeight="1">
      <c r="C43" s="6"/>
      <c r="D43" s="45"/>
    </row>
    <row r="44" spans="3:4" ht="15" customHeight="1">
      <c r="C44" s="6"/>
      <c r="D44" s="45"/>
    </row>
    <row r="45" spans="3:4" ht="15" customHeight="1">
      <c r="C45" s="6"/>
      <c r="D45" s="45"/>
    </row>
    <row r="46" spans="3:4" ht="15" customHeight="1">
      <c r="C46" s="6"/>
      <c r="D46" s="45"/>
    </row>
    <row r="47" spans="3:4" ht="15" customHeight="1">
      <c r="C47" s="6"/>
      <c r="D47" s="45"/>
    </row>
    <row r="48" spans="3:4" ht="15" customHeight="1">
      <c r="C48" s="6"/>
      <c r="D48" s="45"/>
    </row>
    <row r="49" spans="3:4" ht="15" customHeight="1">
      <c r="C49" s="6"/>
      <c r="D49" s="45"/>
    </row>
    <row r="50" spans="3:4" ht="15" customHeight="1">
      <c r="C50" s="6"/>
      <c r="D50" s="45"/>
    </row>
    <row r="51" spans="3:4" ht="15" customHeight="1">
      <c r="C51" s="6"/>
      <c r="D51" s="45"/>
    </row>
    <row r="52" spans="3:4" ht="15" customHeight="1">
      <c r="C52" s="6"/>
      <c r="D52" s="45"/>
    </row>
    <row r="53" spans="3:4" ht="15" customHeight="1">
      <c r="C53" s="6"/>
      <c r="D53" s="45"/>
    </row>
    <row r="54" spans="3:4" ht="15" customHeight="1">
      <c r="C54" s="6"/>
      <c r="D54" s="45"/>
    </row>
    <row r="55" spans="3:4" ht="15" customHeight="1">
      <c r="C55" s="6"/>
      <c r="D55" s="45"/>
    </row>
    <row r="56" spans="3:4" ht="15" customHeight="1">
      <c r="C56" s="6"/>
      <c r="D56" s="45"/>
    </row>
    <row r="57" spans="3:4" ht="15" customHeight="1">
      <c r="C57" s="6"/>
      <c r="D57" s="45"/>
    </row>
    <row r="58" spans="3:4" ht="15" customHeight="1">
      <c r="C58" s="6"/>
      <c r="D58" s="45"/>
    </row>
    <row r="59" spans="3:4" ht="15" customHeight="1">
      <c r="C59" s="6"/>
      <c r="D59" s="45"/>
    </row>
    <row r="60" spans="3:4" ht="15" customHeight="1">
      <c r="C60" s="6"/>
      <c r="D60" s="45"/>
    </row>
    <row r="61" spans="3:4" ht="15" customHeight="1">
      <c r="C61" s="6"/>
      <c r="D61" s="45"/>
    </row>
    <row r="62" spans="3:4" ht="15" customHeight="1">
      <c r="C62" s="6"/>
      <c r="D62" s="45"/>
    </row>
    <row r="63" spans="3:4" ht="15" customHeight="1">
      <c r="C63" s="6"/>
      <c r="D63" s="45"/>
    </row>
    <row r="64" spans="3:4" ht="15" customHeight="1">
      <c r="C64" s="6"/>
      <c r="D64" s="45"/>
    </row>
    <row r="65" spans="3:4" ht="15" customHeight="1">
      <c r="C65" s="6"/>
      <c r="D65" s="45"/>
    </row>
    <row r="66" spans="3:4" ht="15" customHeight="1">
      <c r="C66" s="6"/>
      <c r="D66" s="45"/>
    </row>
    <row r="67" spans="3:4" ht="15" customHeight="1">
      <c r="C67" s="6"/>
      <c r="D67" s="45"/>
    </row>
    <row r="68" spans="3:4" ht="15" customHeight="1">
      <c r="C68" s="6"/>
      <c r="D68" s="45"/>
    </row>
    <row r="69" spans="3:4" ht="15" customHeight="1">
      <c r="C69" s="6"/>
      <c r="D69" s="45"/>
    </row>
    <row r="70" spans="3:4" ht="15" customHeight="1">
      <c r="C70" s="6"/>
      <c r="D70" s="45"/>
    </row>
    <row r="71" spans="3:4" ht="15" customHeight="1">
      <c r="C71" s="6"/>
      <c r="D71" s="45"/>
    </row>
    <row r="72" spans="3:4" ht="15" customHeight="1">
      <c r="C72" s="6"/>
      <c r="D72" s="45"/>
    </row>
    <row r="73" spans="3:4" ht="15" customHeight="1">
      <c r="C73" s="6"/>
      <c r="D73" s="45"/>
    </row>
    <row r="74" spans="3:4" ht="15" customHeight="1">
      <c r="C74" s="6"/>
      <c r="D74" s="45"/>
    </row>
    <row r="75" spans="3:4" ht="15" customHeight="1">
      <c r="C75" s="6"/>
      <c r="D75" s="45"/>
    </row>
    <row r="76" spans="3:4" ht="15" customHeight="1">
      <c r="C76" s="6"/>
      <c r="D76" s="45"/>
    </row>
    <row r="77" spans="3:4" ht="15" customHeight="1">
      <c r="C77" s="6"/>
      <c r="D77" s="45"/>
    </row>
    <row r="78" spans="3:4" ht="15" customHeight="1">
      <c r="C78" s="6"/>
      <c r="D78" s="45"/>
    </row>
    <row r="79" spans="3:4" ht="15" customHeight="1">
      <c r="C79" s="6"/>
      <c r="D79" s="45"/>
    </row>
    <row r="80" spans="3:4" ht="15" customHeight="1">
      <c r="C80" s="6"/>
      <c r="D80" s="45"/>
    </row>
    <row r="81" spans="3:4" ht="15" customHeight="1">
      <c r="C81" s="6"/>
      <c r="D81" s="45"/>
    </row>
    <row r="82" spans="3:4" ht="15" customHeight="1">
      <c r="C82" s="6"/>
      <c r="D82" s="45"/>
    </row>
    <row r="83" spans="3:4" ht="15" customHeight="1">
      <c r="C83" s="6"/>
      <c r="D83" s="45"/>
    </row>
    <row r="84" spans="3:4" ht="15" customHeight="1">
      <c r="C84" s="6"/>
      <c r="D84" s="45"/>
    </row>
    <row r="85" spans="3:4" ht="15" customHeight="1">
      <c r="C85" s="6"/>
      <c r="D85" s="45"/>
    </row>
    <row r="86" spans="3:4" ht="15" customHeight="1">
      <c r="C86" s="6"/>
      <c r="D86" s="45"/>
    </row>
    <row r="87" spans="3:4" ht="15" customHeight="1">
      <c r="C87" s="6"/>
      <c r="D87" s="45"/>
    </row>
    <row r="88" spans="3:4" ht="15" customHeight="1">
      <c r="C88" s="6"/>
      <c r="D88" s="45"/>
    </row>
    <row r="89" spans="3:4" ht="15" customHeight="1">
      <c r="C89" s="6"/>
      <c r="D89" s="45"/>
    </row>
    <row r="90" spans="3:4" ht="15" customHeight="1">
      <c r="C90" s="6"/>
      <c r="D90" s="45"/>
    </row>
    <row r="91" spans="3:4" ht="15" customHeight="1">
      <c r="C91" s="6"/>
      <c r="D91" s="45"/>
    </row>
  </sheetData>
  <mergeCells count="6">
    <mergeCell ref="B42:G42"/>
    <mergeCell ref="A1:E1"/>
    <mergeCell ref="A2:E2"/>
    <mergeCell ref="B13:G13"/>
    <mergeCell ref="A15:C15"/>
    <mergeCell ref="A16:C1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6"/>
  <sheetViews>
    <sheetView showGridLines="0" workbookViewId="0" topLeftCell="A210">
      <selection activeCell="E236" sqref="E236:E241"/>
    </sheetView>
  </sheetViews>
  <sheetFormatPr defaultColWidth="10.7109375" defaultRowHeight="15" customHeight="1"/>
  <cols>
    <col min="1" max="1" width="12.00390625" style="19" customWidth="1"/>
    <col min="2" max="2" width="45.7109375" style="19" bestFit="1" customWidth="1"/>
    <col min="3" max="3" width="45.7109375" style="19" customWidth="1"/>
    <col min="4" max="4" width="25.7109375" style="19" customWidth="1"/>
    <col min="5" max="5" width="19.28125" style="3" customWidth="1"/>
    <col min="6" max="6" width="14.00390625" style="19" bestFit="1" customWidth="1"/>
    <col min="7" max="7" width="12.28125" style="19" customWidth="1"/>
    <col min="8" max="8" width="12.140625" style="19" bestFit="1" customWidth="1"/>
    <col min="9" max="16384" width="10.7109375" style="19" customWidth="1"/>
  </cols>
  <sheetData>
    <row r="1" spans="1:7" ht="15" customHeight="1">
      <c r="A1" s="188" t="s">
        <v>0</v>
      </c>
      <c r="B1" s="188"/>
      <c r="C1" s="188"/>
      <c r="D1" s="188"/>
      <c r="E1" s="188"/>
      <c r="F1" s="188"/>
      <c r="G1" s="188"/>
    </row>
    <row r="2" spans="1:7" ht="15" customHeight="1">
      <c r="A2" s="188" t="s">
        <v>1</v>
      </c>
      <c r="B2" s="188"/>
      <c r="C2" s="188"/>
      <c r="D2" s="188"/>
      <c r="E2" s="188"/>
      <c r="F2" s="188"/>
      <c r="G2" s="188"/>
    </row>
    <row r="3" spans="1:7" ht="15" customHeight="1">
      <c r="A3" s="189" t="s">
        <v>542</v>
      </c>
      <c r="B3" s="189"/>
      <c r="C3" s="189"/>
      <c r="D3" s="189"/>
      <c r="E3" s="189"/>
      <c r="F3" s="189"/>
      <c r="G3" s="189"/>
    </row>
    <row r="4" ht="15" customHeight="1">
      <c r="A4" s="1"/>
    </row>
    <row r="5" ht="15" customHeight="1">
      <c r="A5" s="1"/>
    </row>
    <row r="6" spans="1:9" ht="15" customHeight="1">
      <c r="A6" s="170" t="s">
        <v>529</v>
      </c>
      <c r="B6" s="170" t="s">
        <v>2</v>
      </c>
      <c r="C6" s="170"/>
      <c r="D6" s="170"/>
      <c r="E6" s="171" t="s">
        <v>530</v>
      </c>
      <c r="H6" s="6">
        <v>43951</v>
      </c>
      <c r="I6" s="19" t="s">
        <v>298</v>
      </c>
    </row>
    <row r="7" spans="1:9" ht="15" customHeight="1">
      <c r="A7" s="215" t="s">
        <v>54</v>
      </c>
      <c r="B7" s="215"/>
      <c r="C7" s="179"/>
      <c r="D7" s="179"/>
      <c r="F7" s="19" t="s">
        <v>531</v>
      </c>
      <c r="G7" s="19" t="s">
        <v>114</v>
      </c>
      <c r="H7" s="19" t="s">
        <v>543</v>
      </c>
      <c r="I7" s="19" t="s">
        <v>298</v>
      </c>
    </row>
    <row r="8" spans="1:9" ht="15" customHeight="1">
      <c r="A8" s="94">
        <v>800035776</v>
      </c>
      <c r="B8" s="94" t="s">
        <v>48</v>
      </c>
      <c r="C8" s="94" t="s">
        <v>544</v>
      </c>
      <c r="D8" s="94">
        <v>8766700</v>
      </c>
      <c r="E8" s="91">
        <v>1708517140.92</v>
      </c>
      <c r="F8" s="21" t="s">
        <v>335</v>
      </c>
      <c r="G8" s="21"/>
      <c r="I8" s="19" t="s">
        <v>298</v>
      </c>
    </row>
    <row r="9" spans="1:9" ht="15" customHeight="1">
      <c r="A9" s="1"/>
      <c r="B9" s="1"/>
      <c r="C9" s="1"/>
      <c r="D9" s="1"/>
      <c r="E9" s="4"/>
      <c r="F9" s="3"/>
      <c r="I9" s="19" t="s">
        <v>298</v>
      </c>
    </row>
    <row r="10" spans="1:9" ht="15" customHeight="1">
      <c r="A10" s="94">
        <v>830041824</v>
      </c>
      <c r="B10" s="94" t="s">
        <v>29</v>
      </c>
      <c r="C10" s="94" t="s">
        <v>545</v>
      </c>
      <c r="D10" s="94">
        <v>4578888</v>
      </c>
      <c r="E10" s="91">
        <f>SUM(E11:E50)</f>
        <v>1056608487</v>
      </c>
      <c r="F10" s="21"/>
      <c r="G10" s="21"/>
      <c r="I10" s="19" t="s">
        <v>298</v>
      </c>
    </row>
    <row r="11" spans="1:9" ht="15" customHeight="1">
      <c r="A11" s="94">
        <v>830041824</v>
      </c>
      <c r="B11" s="94" t="s">
        <v>29</v>
      </c>
      <c r="C11" s="94" t="s">
        <v>545</v>
      </c>
      <c r="D11" s="94">
        <v>4578888</v>
      </c>
      <c r="E11" s="156">
        <v>16273721</v>
      </c>
      <c r="F11" s="135" t="s">
        <v>336</v>
      </c>
      <c r="G11" s="152">
        <v>43798</v>
      </c>
      <c r="H11" s="169">
        <f>+$H$6-G11</f>
        <v>153</v>
      </c>
      <c r="I11" s="19" t="s">
        <v>298</v>
      </c>
    </row>
    <row r="12" spans="1:9" ht="15" customHeight="1">
      <c r="A12" s="94">
        <v>830041824</v>
      </c>
      <c r="B12" s="94" t="s">
        <v>29</v>
      </c>
      <c r="C12" s="94" t="s">
        <v>545</v>
      </c>
      <c r="D12" s="94">
        <v>4578888</v>
      </c>
      <c r="E12" s="156">
        <v>16841079</v>
      </c>
      <c r="F12" s="135" t="s">
        <v>337</v>
      </c>
      <c r="G12" s="152">
        <v>43585</v>
      </c>
      <c r="H12" s="169">
        <f aca="true" t="shared" si="0" ref="H12:H50">+$H$6-G12</f>
        <v>366</v>
      </c>
      <c r="I12" s="19" t="s">
        <v>298</v>
      </c>
    </row>
    <row r="13" spans="1:9" ht="15" customHeight="1">
      <c r="A13" s="94">
        <v>830041824</v>
      </c>
      <c r="B13" s="94" t="s">
        <v>29</v>
      </c>
      <c r="C13" s="94" t="s">
        <v>545</v>
      </c>
      <c r="D13" s="94">
        <v>4578888</v>
      </c>
      <c r="E13" s="156">
        <v>949102</v>
      </c>
      <c r="F13" s="135" t="s">
        <v>338</v>
      </c>
      <c r="G13" s="152">
        <v>43732</v>
      </c>
      <c r="H13" s="169">
        <f t="shared" si="0"/>
        <v>219</v>
      </c>
      <c r="I13" s="19" t="s">
        <v>298</v>
      </c>
    </row>
    <row r="14" spans="1:9" ht="15" customHeight="1">
      <c r="A14" s="94">
        <v>830041824</v>
      </c>
      <c r="B14" s="94" t="s">
        <v>29</v>
      </c>
      <c r="C14" s="94" t="s">
        <v>545</v>
      </c>
      <c r="D14" s="94">
        <v>4578888</v>
      </c>
      <c r="E14" s="156">
        <v>902933</v>
      </c>
      <c r="F14" s="135" t="s">
        <v>339</v>
      </c>
      <c r="G14" s="152">
        <v>43735</v>
      </c>
      <c r="H14" s="169">
        <f t="shared" si="0"/>
        <v>216</v>
      </c>
      <c r="I14" s="19" t="s">
        <v>298</v>
      </c>
    </row>
    <row r="15" spans="1:9" ht="15" customHeight="1">
      <c r="A15" s="94">
        <v>830041824</v>
      </c>
      <c r="B15" s="94" t="s">
        <v>29</v>
      </c>
      <c r="C15" s="94" t="s">
        <v>545</v>
      </c>
      <c r="D15" s="94">
        <v>4578888</v>
      </c>
      <c r="E15" s="156">
        <v>30199973</v>
      </c>
      <c r="F15" s="135" t="s">
        <v>340</v>
      </c>
      <c r="G15" s="152">
        <v>43700</v>
      </c>
      <c r="H15" s="169">
        <f t="shared" si="0"/>
        <v>251</v>
      </c>
      <c r="I15" s="19" t="s">
        <v>298</v>
      </c>
    </row>
    <row r="16" spans="1:9" ht="15" customHeight="1">
      <c r="A16" s="94">
        <v>830041824</v>
      </c>
      <c r="B16" s="94" t="s">
        <v>29</v>
      </c>
      <c r="C16" s="94" t="s">
        <v>545</v>
      </c>
      <c r="D16" s="94">
        <v>4578888</v>
      </c>
      <c r="E16" s="156">
        <v>1112222</v>
      </c>
      <c r="F16" s="135" t="s">
        <v>341</v>
      </c>
      <c r="G16" s="152">
        <v>43712</v>
      </c>
      <c r="H16" s="169">
        <f t="shared" si="0"/>
        <v>239</v>
      </c>
      <c r="I16" s="19" t="s">
        <v>298</v>
      </c>
    </row>
    <row r="17" spans="1:9" ht="15" customHeight="1">
      <c r="A17" s="94">
        <v>830041824</v>
      </c>
      <c r="B17" s="94" t="s">
        <v>29</v>
      </c>
      <c r="C17" s="94" t="s">
        <v>545</v>
      </c>
      <c r="D17" s="94">
        <v>4578888</v>
      </c>
      <c r="E17" s="156">
        <v>215071</v>
      </c>
      <c r="F17" s="135" t="s">
        <v>342</v>
      </c>
      <c r="G17" s="152">
        <v>43713</v>
      </c>
      <c r="H17" s="169">
        <f t="shared" si="0"/>
        <v>238</v>
      </c>
      <c r="I17" s="19" t="s">
        <v>298</v>
      </c>
    </row>
    <row r="18" spans="1:9" ht="15" customHeight="1">
      <c r="A18" s="94">
        <v>830041824</v>
      </c>
      <c r="B18" s="94" t="s">
        <v>29</v>
      </c>
      <c r="C18" s="94" t="s">
        <v>545</v>
      </c>
      <c r="D18" s="94">
        <v>4578888</v>
      </c>
      <c r="E18" s="156">
        <v>27637011</v>
      </c>
      <c r="F18" s="135" t="s">
        <v>343</v>
      </c>
      <c r="G18" s="152">
        <v>43713</v>
      </c>
      <c r="H18" s="169">
        <f t="shared" si="0"/>
        <v>238</v>
      </c>
      <c r="I18" s="19" t="s">
        <v>298</v>
      </c>
    </row>
    <row r="19" spans="1:9" ht="15" customHeight="1">
      <c r="A19" s="94">
        <v>830041824</v>
      </c>
      <c r="B19" s="94" t="s">
        <v>29</v>
      </c>
      <c r="C19" s="94" t="s">
        <v>545</v>
      </c>
      <c r="D19" s="94">
        <v>4578888</v>
      </c>
      <c r="E19" s="156">
        <v>683246</v>
      </c>
      <c r="F19" s="135" t="s">
        <v>344</v>
      </c>
      <c r="G19" s="152">
        <v>43714</v>
      </c>
      <c r="H19" s="169">
        <f t="shared" si="0"/>
        <v>237</v>
      </c>
      <c r="I19" s="19" t="s">
        <v>298</v>
      </c>
    </row>
    <row r="20" spans="1:9" ht="15" customHeight="1">
      <c r="A20" s="94">
        <v>830041824</v>
      </c>
      <c r="B20" s="94" t="s">
        <v>29</v>
      </c>
      <c r="C20" s="94" t="s">
        <v>545</v>
      </c>
      <c r="D20" s="94">
        <v>4578888</v>
      </c>
      <c r="E20" s="156">
        <v>1149263</v>
      </c>
      <c r="F20" s="135" t="s">
        <v>345</v>
      </c>
      <c r="G20" s="152">
        <v>43760</v>
      </c>
      <c r="H20" s="169">
        <f t="shared" si="0"/>
        <v>191</v>
      </c>
      <c r="I20" s="19" t="s">
        <v>298</v>
      </c>
    </row>
    <row r="21" spans="1:9" ht="15" customHeight="1">
      <c r="A21" s="94">
        <v>830041824</v>
      </c>
      <c r="B21" s="94" t="s">
        <v>29</v>
      </c>
      <c r="C21" s="94" t="s">
        <v>545</v>
      </c>
      <c r="D21" s="94">
        <v>4578888</v>
      </c>
      <c r="E21" s="156">
        <v>683960</v>
      </c>
      <c r="F21" s="135" t="s">
        <v>346</v>
      </c>
      <c r="G21" s="152">
        <v>43726</v>
      </c>
      <c r="H21" s="169">
        <f t="shared" si="0"/>
        <v>225</v>
      </c>
      <c r="I21" s="19" t="s">
        <v>298</v>
      </c>
    </row>
    <row r="22" spans="1:9" ht="15" customHeight="1">
      <c r="A22" s="94">
        <v>830041824</v>
      </c>
      <c r="B22" s="94" t="s">
        <v>29</v>
      </c>
      <c r="C22" s="94" t="s">
        <v>545</v>
      </c>
      <c r="D22" s="94">
        <v>4578888</v>
      </c>
      <c r="E22" s="156">
        <v>28595217</v>
      </c>
      <c r="F22" s="135" t="s">
        <v>347</v>
      </c>
      <c r="G22" s="152">
        <v>43728</v>
      </c>
      <c r="H22" s="169">
        <f t="shared" si="0"/>
        <v>223</v>
      </c>
      <c r="I22" s="19" t="s">
        <v>298</v>
      </c>
    </row>
    <row r="23" spans="1:9" ht="15" customHeight="1">
      <c r="A23" s="94">
        <v>830041824</v>
      </c>
      <c r="B23" s="94" t="s">
        <v>29</v>
      </c>
      <c r="C23" s="94" t="s">
        <v>545</v>
      </c>
      <c r="D23" s="94">
        <v>4578888</v>
      </c>
      <c r="E23" s="156">
        <v>1011532</v>
      </c>
      <c r="F23" s="135" t="s">
        <v>348</v>
      </c>
      <c r="G23" s="152">
        <v>43781</v>
      </c>
      <c r="H23" s="169">
        <f t="shared" si="0"/>
        <v>170</v>
      </c>
      <c r="I23" s="19" t="s">
        <v>298</v>
      </c>
    </row>
    <row r="24" spans="1:9" ht="15" customHeight="1">
      <c r="A24" s="94">
        <v>830041824</v>
      </c>
      <c r="B24" s="94" t="s">
        <v>29</v>
      </c>
      <c r="C24" s="94" t="s">
        <v>545</v>
      </c>
      <c r="D24" s="94">
        <v>4578888</v>
      </c>
      <c r="E24" s="156">
        <v>23794314</v>
      </c>
      <c r="F24" s="135" t="s">
        <v>349</v>
      </c>
      <c r="G24" s="152">
        <v>43762</v>
      </c>
      <c r="H24" s="169">
        <f t="shared" si="0"/>
        <v>189</v>
      </c>
      <c r="I24" s="19" t="s">
        <v>298</v>
      </c>
    </row>
    <row r="25" spans="1:9" ht="15" customHeight="1">
      <c r="A25" s="94">
        <v>830041824</v>
      </c>
      <c r="B25" s="94" t="s">
        <v>29</v>
      </c>
      <c r="C25" s="94" t="s">
        <v>545</v>
      </c>
      <c r="D25" s="94">
        <v>4578888</v>
      </c>
      <c r="E25" s="156">
        <v>18604946</v>
      </c>
      <c r="F25" s="135" t="s">
        <v>350</v>
      </c>
      <c r="G25" s="152">
        <v>43769</v>
      </c>
      <c r="H25" s="169">
        <f t="shared" si="0"/>
        <v>182</v>
      </c>
      <c r="I25" s="19" t="s">
        <v>298</v>
      </c>
    </row>
    <row r="26" spans="1:9" ht="15" customHeight="1">
      <c r="A26" s="94">
        <v>830041824</v>
      </c>
      <c r="B26" s="94" t="s">
        <v>29</v>
      </c>
      <c r="C26" s="94" t="s">
        <v>545</v>
      </c>
      <c r="D26" s="94">
        <v>4578888</v>
      </c>
      <c r="E26" s="156">
        <v>17246367</v>
      </c>
      <c r="F26" s="135" t="s">
        <v>351</v>
      </c>
      <c r="G26" s="152">
        <v>43461</v>
      </c>
      <c r="H26" s="169">
        <f t="shared" si="0"/>
        <v>490</v>
      </c>
      <c r="I26" s="19" t="s">
        <v>298</v>
      </c>
    </row>
    <row r="27" spans="1:9" ht="15" customHeight="1">
      <c r="A27" s="94">
        <v>830041824</v>
      </c>
      <c r="B27" s="94" t="s">
        <v>29</v>
      </c>
      <c r="C27" s="94" t="s">
        <v>545</v>
      </c>
      <c r="D27" s="94">
        <v>4578888</v>
      </c>
      <c r="E27" s="156">
        <v>658713</v>
      </c>
      <c r="F27" s="135" t="s">
        <v>352</v>
      </c>
      <c r="G27" s="152">
        <v>43808</v>
      </c>
      <c r="H27" s="169">
        <f t="shared" si="0"/>
        <v>143</v>
      </c>
      <c r="I27" s="19" t="s">
        <v>298</v>
      </c>
    </row>
    <row r="28" spans="1:9" ht="15" customHeight="1">
      <c r="A28" s="94">
        <v>830041824</v>
      </c>
      <c r="B28" s="94" t="s">
        <v>29</v>
      </c>
      <c r="C28" s="94" t="s">
        <v>545</v>
      </c>
      <c r="D28" s="94">
        <v>4578888</v>
      </c>
      <c r="E28" s="156">
        <v>2690971</v>
      </c>
      <c r="F28" s="135" t="s">
        <v>353</v>
      </c>
      <c r="G28" s="152">
        <v>43829</v>
      </c>
      <c r="H28" s="169">
        <f t="shared" si="0"/>
        <v>122</v>
      </c>
      <c r="I28" s="19" t="s">
        <v>298</v>
      </c>
    </row>
    <row r="29" spans="1:9" ht="15" customHeight="1">
      <c r="A29" s="94">
        <v>830041824</v>
      </c>
      <c r="B29" s="94" t="s">
        <v>29</v>
      </c>
      <c r="C29" s="94" t="s">
        <v>545</v>
      </c>
      <c r="D29" s="94">
        <v>4578888</v>
      </c>
      <c r="E29" s="156">
        <v>2814655</v>
      </c>
      <c r="F29" s="135" t="s">
        <v>354</v>
      </c>
      <c r="G29" s="152">
        <v>43817</v>
      </c>
      <c r="H29" s="169">
        <f t="shared" si="0"/>
        <v>134</v>
      </c>
      <c r="I29" s="19" t="s">
        <v>298</v>
      </c>
    </row>
    <row r="30" spans="1:9" ht="15" customHeight="1">
      <c r="A30" s="94">
        <v>830041824</v>
      </c>
      <c r="B30" s="94" t="s">
        <v>29</v>
      </c>
      <c r="C30" s="94" t="s">
        <v>545</v>
      </c>
      <c r="D30" s="94">
        <v>4578888</v>
      </c>
      <c r="E30" s="156">
        <v>2741351</v>
      </c>
      <c r="F30" s="135" t="s">
        <v>355</v>
      </c>
      <c r="G30" s="152">
        <v>43826</v>
      </c>
      <c r="H30" s="169">
        <f t="shared" si="0"/>
        <v>125</v>
      </c>
      <c r="I30" s="19" t="s">
        <v>298</v>
      </c>
    </row>
    <row r="31" spans="1:9" ht="15" customHeight="1">
      <c r="A31" s="94">
        <v>830041824</v>
      </c>
      <c r="B31" s="94" t="s">
        <v>29</v>
      </c>
      <c r="C31" s="94" t="s">
        <v>545</v>
      </c>
      <c r="D31" s="94">
        <v>4578888</v>
      </c>
      <c r="E31" s="156">
        <v>27154303</v>
      </c>
      <c r="F31" s="135" t="s">
        <v>356</v>
      </c>
      <c r="G31" s="152">
        <v>43795</v>
      </c>
      <c r="H31" s="169">
        <f t="shared" si="0"/>
        <v>156</v>
      </c>
      <c r="I31" s="19" t="s">
        <v>298</v>
      </c>
    </row>
    <row r="32" spans="1:9" ht="15" customHeight="1">
      <c r="A32" s="94">
        <v>830041824</v>
      </c>
      <c r="B32" s="94" t="s">
        <v>29</v>
      </c>
      <c r="C32" s="94" t="s">
        <v>545</v>
      </c>
      <c r="D32" s="94">
        <v>4578888</v>
      </c>
      <c r="E32" s="156">
        <v>12775235</v>
      </c>
      <c r="F32" s="135" t="s">
        <v>357</v>
      </c>
      <c r="G32" s="152">
        <v>43845</v>
      </c>
      <c r="H32" s="169">
        <f t="shared" si="0"/>
        <v>106</v>
      </c>
      <c r="I32" s="19" t="s">
        <v>298</v>
      </c>
    </row>
    <row r="33" spans="1:9" ht="15" customHeight="1">
      <c r="A33" s="94">
        <v>830041824</v>
      </c>
      <c r="B33" s="94" t="s">
        <v>29</v>
      </c>
      <c r="C33" s="94" t="s">
        <v>545</v>
      </c>
      <c r="D33" s="94">
        <v>4578888</v>
      </c>
      <c r="E33" s="156">
        <v>670326</v>
      </c>
      <c r="F33" s="135" t="s">
        <v>358</v>
      </c>
      <c r="G33" s="152">
        <v>43846</v>
      </c>
      <c r="H33" s="169">
        <f t="shared" si="0"/>
        <v>105</v>
      </c>
      <c r="I33" s="19" t="s">
        <v>298</v>
      </c>
    </row>
    <row r="34" spans="1:9" ht="15" customHeight="1">
      <c r="A34" s="94">
        <v>830041824</v>
      </c>
      <c r="B34" s="94" t="s">
        <v>29</v>
      </c>
      <c r="C34" s="94" t="s">
        <v>545</v>
      </c>
      <c r="D34" s="94">
        <v>4578888</v>
      </c>
      <c r="E34" s="156">
        <v>21410754</v>
      </c>
      <c r="F34" s="135" t="s">
        <v>359</v>
      </c>
      <c r="G34" s="152">
        <v>43815</v>
      </c>
      <c r="H34" s="169">
        <f t="shared" si="0"/>
        <v>136</v>
      </c>
      <c r="I34" s="19" t="s">
        <v>298</v>
      </c>
    </row>
    <row r="35" spans="1:9" ht="15" customHeight="1">
      <c r="A35" s="94">
        <v>830041824</v>
      </c>
      <c r="B35" s="94" t="s">
        <v>29</v>
      </c>
      <c r="C35" s="94" t="s">
        <v>545</v>
      </c>
      <c r="D35" s="94">
        <v>4578888</v>
      </c>
      <c r="E35" s="156">
        <v>109174</v>
      </c>
      <c r="F35" s="135" t="s">
        <v>360</v>
      </c>
      <c r="G35" s="152">
        <v>43817</v>
      </c>
      <c r="H35" s="169">
        <f t="shared" si="0"/>
        <v>134</v>
      </c>
      <c r="I35" s="19" t="s">
        <v>298</v>
      </c>
    </row>
    <row r="36" spans="1:9" ht="15" customHeight="1">
      <c r="A36" s="94">
        <v>830041824</v>
      </c>
      <c r="B36" s="94" t="s">
        <v>29</v>
      </c>
      <c r="C36" s="94" t="s">
        <v>545</v>
      </c>
      <c r="D36" s="94">
        <v>4578888</v>
      </c>
      <c r="E36" s="156">
        <v>2468477</v>
      </c>
      <c r="F36" s="135" t="s">
        <v>361</v>
      </c>
      <c r="G36" s="152">
        <v>43817</v>
      </c>
      <c r="H36" s="169">
        <f t="shared" si="0"/>
        <v>134</v>
      </c>
      <c r="I36" s="19" t="s">
        <v>298</v>
      </c>
    </row>
    <row r="37" spans="1:9" ht="15" customHeight="1">
      <c r="A37" s="94">
        <v>830041824</v>
      </c>
      <c r="B37" s="94" t="s">
        <v>29</v>
      </c>
      <c r="C37" s="94" t="s">
        <v>545</v>
      </c>
      <c r="D37" s="94">
        <v>4578888</v>
      </c>
      <c r="E37" s="156">
        <v>1836191</v>
      </c>
      <c r="F37" s="135" t="s">
        <v>362</v>
      </c>
      <c r="G37" s="152">
        <v>43829</v>
      </c>
      <c r="H37" s="169">
        <f t="shared" si="0"/>
        <v>122</v>
      </c>
      <c r="I37" s="19" t="s">
        <v>298</v>
      </c>
    </row>
    <row r="38" spans="1:9" ht="15" customHeight="1">
      <c r="A38" s="94">
        <v>830041824</v>
      </c>
      <c r="B38" s="94" t="s">
        <v>29</v>
      </c>
      <c r="C38" s="94" t="s">
        <v>545</v>
      </c>
      <c r="D38" s="94">
        <v>4578888</v>
      </c>
      <c r="E38" s="156">
        <v>10021190</v>
      </c>
      <c r="F38" s="135" t="s">
        <v>363</v>
      </c>
      <c r="G38" s="152">
        <v>43866</v>
      </c>
      <c r="H38" s="169">
        <f t="shared" si="0"/>
        <v>85</v>
      </c>
      <c r="I38" s="19" t="s">
        <v>298</v>
      </c>
    </row>
    <row r="39" spans="1:9" ht="15" customHeight="1">
      <c r="A39" s="94">
        <v>830041824</v>
      </c>
      <c r="B39" s="94" t="s">
        <v>29</v>
      </c>
      <c r="C39" s="94" t="s">
        <v>545</v>
      </c>
      <c r="D39" s="94">
        <v>4578888</v>
      </c>
      <c r="E39" s="156">
        <v>5394399</v>
      </c>
      <c r="F39" s="135" t="s">
        <v>364</v>
      </c>
      <c r="G39" s="152">
        <v>43871</v>
      </c>
      <c r="H39" s="169">
        <f t="shared" si="0"/>
        <v>80</v>
      </c>
      <c r="I39" s="19" t="s">
        <v>298</v>
      </c>
    </row>
    <row r="40" spans="1:9" ht="15" customHeight="1">
      <c r="A40" s="94">
        <v>830041824</v>
      </c>
      <c r="B40" s="94" t="s">
        <v>29</v>
      </c>
      <c r="C40" s="94" t="s">
        <v>545</v>
      </c>
      <c r="D40" s="94">
        <v>4578888</v>
      </c>
      <c r="E40" s="156">
        <v>460929071</v>
      </c>
      <c r="F40" s="135" t="s">
        <v>365</v>
      </c>
      <c r="G40" s="152">
        <v>43826</v>
      </c>
      <c r="H40" s="169">
        <f t="shared" si="0"/>
        <v>125</v>
      </c>
      <c r="I40" s="19" t="s">
        <v>298</v>
      </c>
    </row>
    <row r="41" spans="1:9" ht="15" customHeight="1">
      <c r="A41" s="94">
        <v>830041824</v>
      </c>
      <c r="B41" s="94" t="s">
        <v>29</v>
      </c>
      <c r="C41" s="94" t="s">
        <v>545</v>
      </c>
      <c r="D41" s="94">
        <v>4578888</v>
      </c>
      <c r="E41" s="156">
        <v>23545995</v>
      </c>
      <c r="F41" s="135" t="s">
        <v>366</v>
      </c>
      <c r="G41" s="152">
        <v>43826</v>
      </c>
      <c r="H41" s="169">
        <f t="shared" si="0"/>
        <v>125</v>
      </c>
      <c r="I41" s="19" t="s">
        <v>298</v>
      </c>
    </row>
    <row r="42" spans="1:9" ht="15" customHeight="1">
      <c r="A42" s="94">
        <v>830041824</v>
      </c>
      <c r="B42" s="94" t="s">
        <v>29</v>
      </c>
      <c r="C42" s="94" t="s">
        <v>545</v>
      </c>
      <c r="D42" s="94">
        <v>4578888</v>
      </c>
      <c r="E42" s="156">
        <v>8745655</v>
      </c>
      <c r="F42" s="135" t="s">
        <v>367</v>
      </c>
      <c r="G42" s="152">
        <v>43826</v>
      </c>
      <c r="H42" s="169">
        <f t="shared" si="0"/>
        <v>125</v>
      </c>
      <c r="I42" s="19" t="s">
        <v>298</v>
      </c>
    </row>
    <row r="43" spans="1:9" ht="15" customHeight="1">
      <c r="A43" s="94">
        <v>830041824</v>
      </c>
      <c r="B43" s="94" t="s">
        <v>29</v>
      </c>
      <c r="C43" s="94" t="s">
        <v>545</v>
      </c>
      <c r="D43" s="94">
        <v>4578888</v>
      </c>
      <c r="E43" s="156">
        <v>6699624</v>
      </c>
      <c r="F43" s="135" t="s">
        <v>368</v>
      </c>
      <c r="G43" s="152">
        <v>43879</v>
      </c>
      <c r="H43" s="169">
        <f t="shared" si="0"/>
        <v>72</v>
      </c>
      <c r="I43" s="19" t="s">
        <v>298</v>
      </c>
    </row>
    <row r="44" spans="1:9" ht="15" customHeight="1">
      <c r="A44" s="94">
        <v>830041824</v>
      </c>
      <c r="B44" s="94" t="s">
        <v>29</v>
      </c>
      <c r="C44" s="94" t="s">
        <v>545</v>
      </c>
      <c r="D44" s="94">
        <v>4578888</v>
      </c>
      <c r="E44" s="156">
        <v>2506849</v>
      </c>
      <c r="F44" s="135" t="s">
        <v>369</v>
      </c>
      <c r="G44" s="152">
        <v>43885</v>
      </c>
      <c r="H44" s="169">
        <f t="shared" si="0"/>
        <v>66</v>
      </c>
      <c r="I44" s="19" t="s">
        <v>298</v>
      </c>
    </row>
    <row r="45" spans="1:9" ht="15" customHeight="1">
      <c r="A45" s="94">
        <v>830041824</v>
      </c>
      <c r="B45" s="94" t="s">
        <v>29</v>
      </c>
      <c r="C45" s="94" t="s">
        <v>545</v>
      </c>
      <c r="D45" s="94">
        <v>4578888</v>
      </c>
      <c r="E45" s="156">
        <v>269654849</v>
      </c>
      <c r="F45" s="135" t="s">
        <v>370</v>
      </c>
      <c r="G45" s="152">
        <v>43808</v>
      </c>
      <c r="H45" s="169">
        <f t="shared" si="0"/>
        <v>143</v>
      </c>
      <c r="I45" s="19" t="s">
        <v>298</v>
      </c>
    </row>
    <row r="46" spans="1:9" ht="15" customHeight="1">
      <c r="A46" s="94">
        <v>830041824</v>
      </c>
      <c r="B46" s="94" t="s">
        <v>29</v>
      </c>
      <c r="C46" s="94" t="s">
        <v>545</v>
      </c>
      <c r="D46" s="94">
        <v>4578888</v>
      </c>
      <c r="E46" s="156">
        <v>1709076</v>
      </c>
      <c r="F46" s="135" t="s">
        <v>371</v>
      </c>
      <c r="G46" s="152">
        <v>43851</v>
      </c>
      <c r="H46" s="169">
        <f t="shared" si="0"/>
        <v>100</v>
      </c>
      <c r="I46" s="19" t="s">
        <v>298</v>
      </c>
    </row>
    <row r="47" spans="1:9" ht="15" customHeight="1">
      <c r="A47" s="94">
        <v>830041824</v>
      </c>
      <c r="B47" s="94" t="s">
        <v>29</v>
      </c>
      <c r="C47" s="94" t="s">
        <v>545</v>
      </c>
      <c r="D47" s="94">
        <v>4578888</v>
      </c>
      <c r="E47" s="156">
        <v>3325866</v>
      </c>
      <c r="F47" s="135" t="s">
        <v>372</v>
      </c>
      <c r="G47" s="152">
        <v>43851</v>
      </c>
      <c r="H47" s="169">
        <f t="shared" si="0"/>
        <v>100</v>
      </c>
      <c r="I47" s="19" t="s">
        <v>298</v>
      </c>
    </row>
    <row r="48" spans="1:9" ht="15" customHeight="1">
      <c r="A48" s="94">
        <v>830041824</v>
      </c>
      <c r="B48" s="94" t="s">
        <v>29</v>
      </c>
      <c r="C48" s="94" t="s">
        <v>545</v>
      </c>
      <c r="D48" s="94">
        <v>4578888</v>
      </c>
      <c r="E48" s="156">
        <v>672743</v>
      </c>
      <c r="F48" s="135" t="s">
        <v>373</v>
      </c>
      <c r="G48" s="152">
        <v>43851</v>
      </c>
      <c r="H48" s="169">
        <f t="shared" si="0"/>
        <v>100</v>
      </c>
      <c r="I48" s="19" t="s">
        <v>298</v>
      </c>
    </row>
    <row r="49" spans="1:9" ht="15" customHeight="1">
      <c r="A49" s="94">
        <v>830041824</v>
      </c>
      <c r="B49" s="94" t="s">
        <v>29</v>
      </c>
      <c r="C49" s="94" t="s">
        <v>545</v>
      </c>
      <c r="D49" s="94">
        <v>4578888</v>
      </c>
      <c r="E49" s="156">
        <v>1376271</v>
      </c>
      <c r="F49" s="135" t="s">
        <v>374</v>
      </c>
      <c r="G49" s="152">
        <v>43866</v>
      </c>
      <c r="H49" s="169">
        <f t="shared" si="0"/>
        <v>85</v>
      </c>
      <c r="I49" s="19" t="s">
        <v>298</v>
      </c>
    </row>
    <row r="50" spans="1:9" ht="15" customHeight="1">
      <c r="A50" s="94">
        <v>830041824</v>
      </c>
      <c r="B50" s="94" t="s">
        <v>29</v>
      </c>
      <c r="C50" s="94" t="s">
        <v>545</v>
      </c>
      <c r="D50" s="94">
        <v>4578888</v>
      </c>
      <c r="E50" s="156">
        <v>796792</v>
      </c>
      <c r="F50" s="135" t="s">
        <v>375</v>
      </c>
      <c r="G50" s="152">
        <v>43886</v>
      </c>
      <c r="H50" s="169">
        <f t="shared" si="0"/>
        <v>65</v>
      </c>
      <c r="I50" s="19" t="s">
        <v>298</v>
      </c>
    </row>
    <row r="51" spans="1:9" ht="15" customHeight="1">
      <c r="A51" s="1"/>
      <c r="B51" s="1"/>
      <c r="C51" s="1"/>
      <c r="D51" s="1"/>
      <c r="E51" s="4"/>
      <c r="I51" s="19" t="s">
        <v>298</v>
      </c>
    </row>
    <row r="52" spans="1:9" ht="15" customHeight="1">
      <c r="A52" s="1"/>
      <c r="B52" s="1"/>
      <c r="C52" s="1"/>
      <c r="D52" s="1"/>
      <c r="E52" s="4"/>
      <c r="I52" s="19" t="s">
        <v>298</v>
      </c>
    </row>
    <row r="53" spans="1:9" ht="15" customHeight="1">
      <c r="A53" s="94">
        <v>860002693</v>
      </c>
      <c r="B53" s="94" t="s">
        <v>35</v>
      </c>
      <c r="C53" s="94" t="s">
        <v>546</v>
      </c>
      <c r="D53" s="94">
        <v>4161666</v>
      </c>
      <c r="E53" s="91">
        <f>SUM(E54:E156)</f>
        <v>628215135</v>
      </c>
      <c r="F53" s="21"/>
      <c r="G53" s="21"/>
      <c r="I53" s="19" t="s">
        <v>298</v>
      </c>
    </row>
    <row r="54" spans="1:9" ht="15" customHeight="1">
      <c r="A54" s="94">
        <v>860002693</v>
      </c>
      <c r="B54" s="94" t="s">
        <v>35</v>
      </c>
      <c r="C54" s="94" t="s">
        <v>546</v>
      </c>
      <c r="D54" s="94">
        <v>4161666</v>
      </c>
      <c r="E54" s="156">
        <v>2820658</v>
      </c>
      <c r="F54" s="135" t="s">
        <v>376</v>
      </c>
      <c r="G54" s="152">
        <v>43423</v>
      </c>
      <c r="I54" s="19" t="s">
        <v>298</v>
      </c>
    </row>
    <row r="55" spans="1:9" ht="15" customHeight="1">
      <c r="A55" s="94">
        <v>860002693</v>
      </c>
      <c r="B55" s="94" t="s">
        <v>35</v>
      </c>
      <c r="C55" s="94" t="s">
        <v>546</v>
      </c>
      <c r="D55" s="94">
        <v>4161666</v>
      </c>
      <c r="E55" s="156">
        <v>7856104</v>
      </c>
      <c r="F55" s="135" t="s">
        <v>377</v>
      </c>
      <c r="G55" s="152">
        <v>43423</v>
      </c>
      <c r="I55" s="19" t="s">
        <v>298</v>
      </c>
    </row>
    <row r="56" spans="1:9" ht="15" customHeight="1">
      <c r="A56" s="94">
        <v>860002693</v>
      </c>
      <c r="B56" s="94" t="s">
        <v>35</v>
      </c>
      <c r="C56" s="94" t="s">
        <v>546</v>
      </c>
      <c r="D56" s="94">
        <v>4161666</v>
      </c>
      <c r="E56" s="156">
        <v>27502757</v>
      </c>
      <c r="F56" s="135" t="s">
        <v>378</v>
      </c>
      <c r="G56" s="152">
        <v>43431</v>
      </c>
      <c r="I56" s="19" t="s">
        <v>298</v>
      </c>
    </row>
    <row r="57" spans="1:9" ht="15" customHeight="1">
      <c r="A57" s="94">
        <v>860002693</v>
      </c>
      <c r="B57" s="94" t="s">
        <v>35</v>
      </c>
      <c r="C57" s="94" t="s">
        <v>546</v>
      </c>
      <c r="D57" s="94">
        <v>4161666</v>
      </c>
      <c r="E57" s="156">
        <v>27040334</v>
      </c>
      <c r="F57" s="135" t="s">
        <v>379</v>
      </c>
      <c r="G57" s="152">
        <v>43431</v>
      </c>
      <c r="I57" s="19" t="s">
        <v>298</v>
      </c>
    </row>
    <row r="58" spans="1:9" ht="15" customHeight="1">
      <c r="A58" s="94">
        <v>860002693</v>
      </c>
      <c r="B58" s="94" t="s">
        <v>35</v>
      </c>
      <c r="C58" s="94" t="s">
        <v>546</v>
      </c>
      <c r="D58" s="94">
        <v>4161666</v>
      </c>
      <c r="E58" s="156">
        <v>26734654</v>
      </c>
      <c r="F58" s="135" t="s">
        <v>380</v>
      </c>
      <c r="G58" s="152">
        <v>43431</v>
      </c>
      <c r="I58" s="19" t="s">
        <v>298</v>
      </c>
    </row>
    <row r="59" spans="1:9" ht="15" customHeight="1">
      <c r="A59" s="94">
        <v>860002693</v>
      </c>
      <c r="B59" s="94" t="s">
        <v>35</v>
      </c>
      <c r="C59" s="94" t="s">
        <v>546</v>
      </c>
      <c r="D59" s="94">
        <v>4161666</v>
      </c>
      <c r="E59" s="156">
        <v>5198256</v>
      </c>
      <c r="F59" s="135" t="s">
        <v>381</v>
      </c>
      <c r="G59" s="152">
        <v>43433</v>
      </c>
      <c r="I59" s="19" t="s">
        <v>298</v>
      </c>
    </row>
    <row r="60" spans="1:9" ht="15" customHeight="1">
      <c r="A60" s="94">
        <v>860002693</v>
      </c>
      <c r="B60" s="94" t="s">
        <v>35</v>
      </c>
      <c r="C60" s="94" t="s">
        <v>546</v>
      </c>
      <c r="D60" s="94">
        <v>4161666</v>
      </c>
      <c r="E60" s="156">
        <v>4574872</v>
      </c>
      <c r="F60" s="135" t="s">
        <v>382</v>
      </c>
      <c r="G60" s="152">
        <v>43437</v>
      </c>
      <c r="I60" s="19" t="s">
        <v>298</v>
      </c>
    </row>
    <row r="61" spans="1:9" ht="15" customHeight="1">
      <c r="A61" s="94">
        <v>860002693</v>
      </c>
      <c r="B61" s="94" t="s">
        <v>35</v>
      </c>
      <c r="C61" s="94" t="s">
        <v>546</v>
      </c>
      <c r="D61" s="94">
        <v>4161666</v>
      </c>
      <c r="E61" s="156">
        <v>962088</v>
      </c>
      <c r="F61" s="135" t="s">
        <v>383</v>
      </c>
      <c r="G61" s="152">
        <v>43433</v>
      </c>
      <c r="I61" s="19" t="s">
        <v>298</v>
      </c>
    </row>
    <row r="62" spans="1:9" ht="15" customHeight="1">
      <c r="A62" s="94">
        <v>860002693</v>
      </c>
      <c r="B62" s="94" t="s">
        <v>35</v>
      </c>
      <c r="C62" s="94" t="s">
        <v>546</v>
      </c>
      <c r="D62" s="94">
        <v>4161666</v>
      </c>
      <c r="E62" s="156">
        <v>6001932</v>
      </c>
      <c r="F62" s="135" t="s">
        <v>384</v>
      </c>
      <c r="G62" s="152">
        <v>43440</v>
      </c>
      <c r="I62" s="19" t="s">
        <v>298</v>
      </c>
    </row>
    <row r="63" spans="1:9" ht="15" customHeight="1">
      <c r="A63" s="94">
        <v>860002693</v>
      </c>
      <c r="B63" s="94" t="s">
        <v>35</v>
      </c>
      <c r="C63" s="94" t="s">
        <v>546</v>
      </c>
      <c r="D63" s="94">
        <v>4161666</v>
      </c>
      <c r="E63" s="156">
        <v>8099451</v>
      </c>
      <c r="F63" s="135" t="s">
        <v>385</v>
      </c>
      <c r="G63" s="152">
        <v>43440</v>
      </c>
      <c r="I63" s="19" t="s">
        <v>298</v>
      </c>
    </row>
    <row r="64" spans="1:9" ht="15" customHeight="1">
      <c r="A64" s="94">
        <v>860002693</v>
      </c>
      <c r="B64" s="94" t="s">
        <v>35</v>
      </c>
      <c r="C64" s="94" t="s">
        <v>546</v>
      </c>
      <c r="D64" s="94">
        <v>4161666</v>
      </c>
      <c r="E64" s="156">
        <v>2064385</v>
      </c>
      <c r="F64" s="135" t="s">
        <v>386</v>
      </c>
      <c r="G64" s="152">
        <v>43440</v>
      </c>
      <c r="I64" s="19" t="s">
        <v>298</v>
      </c>
    </row>
    <row r="65" spans="1:9" ht="15" customHeight="1">
      <c r="A65" s="94">
        <v>860002693</v>
      </c>
      <c r="B65" s="94" t="s">
        <v>35</v>
      </c>
      <c r="C65" s="94" t="s">
        <v>546</v>
      </c>
      <c r="D65" s="94">
        <v>4161666</v>
      </c>
      <c r="E65" s="156">
        <v>722875</v>
      </c>
      <c r="F65" s="135" t="s">
        <v>387</v>
      </c>
      <c r="G65" s="152">
        <v>43440</v>
      </c>
      <c r="I65" s="19" t="s">
        <v>298</v>
      </c>
    </row>
    <row r="66" spans="1:9" ht="15" customHeight="1">
      <c r="A66" s="94">
        <v>860002693</v>
      </c>
      <c r="B66" s="94" t="s">
        <v>35</v>
      </c>
      <c r="C66" s="94" t="s">
        <v>546</v>
      </c>
      <c r="D66" s="94">
        <v>4161666</v>
      </c>
      <c r="E66" s="156">
        <v>5864168</v>
      </c>
      <c r="F66" s="135" t="s">
        <v>388</v>
      </c>
      <c r="G66" s="152">
        <v>43440</v>
      </c>
      <c r="I66" s="19" t="s">
        <v>298</v>
      </c>
    </row>
    <row r="67" spans="1:9" ht="15" customHeight="1">
      <c r="A67" s="94">
        <v>860002693</v>
      </c>
      <c r="B67" s="94" t="s">
        <v>35</v>
      </c>
      <c r="C67" s="94" t="s">
        <v>546</v>
      </c>
      <c r="D67" s="94">
        <v>4161666</v>
      </c>
      <c r="E67" s="156">
        <v>807338</v>
      </c>
      <c r="F67" s="135" t="s">
        <v>389</v>
      </c>
      <c r="G67" s="152">
        <v>43444</v>
      </c>
      <c r="I67" s="19" t="s">
        <v>298</v>
      </c>
    </row>
    <row r="68" spans="1:9" ht="15" customHeight="1">
      <c r="A68" s="94">
        <v>860002693</v>
      </c>
      <c r="B68" s="94" t="s">
        <v>35</v>
      </c>
      <c r="C68" s="94" t="s">
        <v>546</v>
      </c>
      <c r="D68" s="94">
        <v>4161666</v>
      </c>
      <c r="E68" s="156">
        <v>3798436</v>
      </c>
      <c r="F68" s="135" t="s">
        <v>390</v>
      </c>
      <c r="G68" s="152">
        <v>43440</v>
      </c>
      <c r="I68" s="19" t="s">
        <v>298</v>
      </c>
    </row>
    <row r="69" spans="1:9" ht="15" customHeight="1">
      <c r="A69" s="94">
        <v>860002693</v>
      </c>
      <c r="B69" s="94" t="s">
        <v>35</v>
      </c>
      <c r="C69" s="94" t="s">
        <v>546</v>
      </c>
      <c r="D69" s="94">
        <v>4161666</v>
      </c>
      <c r="E69" s="156">
        <v>1076450</v>
      </c>
      <c r="F69" s="135" t="s">
        <v>391</v>
      </c>
      <c r="G69" s="152">
        <v>43440</v>
      </c>
      <c r="I69" s="19" t="s">
        <v>298</v>
      </c>
    </row>
    <row r="70" spans="1:9" ht="15" customHeight="1">
      <c r="A70" s="94">
        <v>860002693</v>
      </c>
      <c r="B70" s="94" t="s">
        <v>35</v>
      </c>
      <c r="C70" s="94" t="s">
        <v>546</v>
      </c>
      <c r="D70" s="94">
        <v>4161666</v>
      </c>
      <c r="E70" s="156">
        <v>1501371</v>
      </c>
      <c r="F70" s="135" t="s">
        <v>392</v>
      </c>
      <c r="G70" s="152">
        <v>43440</v>
      </c>
      <c r="I70" s="19" t="s">
        <v>298</v>
      </c>
    </row>
    <row r="71" spans="1:9" ht="15" customHeight="1">
      <c r="A71" s="94">
        <v>860002693</v>
      </c>
      <c r="B71" s="94" t="s">
        <v>35</v>
      </c>
      <c r="C71" s="94" t="s">
        <v>546</v>
      </c>
      <c r="D71" s="94">
        <v>4161666</v>
      </c>
      <c r="E71" s="156">
        <v>1875433</v>
      </c>
      <c r="F71" s="135" t="s">
        <v>393</v>
      </c>
      <c r="G71" s="152">
        <v>43440</v>
      </c>
      <c r="I71" s="19" t="s">
        <v>298</v>
      </c>
    </row>
    <row r="72" spans="1:9" ht="15" customHeight="1">
      <c r="A72" s="94">
        <v>860002693</v>
      </c>
      <c r="B72" s="94" t="s">
        <v>35</v>
      </c>
      <c r="C72" s="94" t="s">
        <v>546</v>
      </c>
      <c r="D72" s="94">
        <v>4161666</v>
      </c>
      <c r="E72" s="156">
        <v>5864168</v>
      </c>
      <c r="F72" s="135" t="s">
        <v>394</v>
      </c>
      <c r="G72" s="152">
        <v>43440</v>
      </c>
      <c r="I72" s="19" t="s">
        <v>298</v>
      </c>
    </row>
    <row r="73" spans="1:9" ht="15" customHeight="1">
      <c r="A73" s="94">
        <v>860002693</v>
      </c>
      <c r="B73" s="94" t="s">
        <v>35</v>
      </c>
      <c r="C73" s="94" t="s">
        <v>546</v>
      </c>
      <c r="D73" s="94">
        <v>4161666</v>
      </c>
      <c r="E73" s="156">
        <v>1614675</v>
      </c>
      <c r="F73" s="135" t="s">
        <v>395</v>
      </c>
      <c r="G73" s="152">
        <v>43440</v>
      </c>
      <c r="I73" s="19" t="s">
        <v>298</v>
      </c>
    </row>
    <row r="74" spans="1:9" ht="15" customHeight="1">
      <c r="A74" s="94">
        <v>860002693</v>
      </c>
      <c r="B74" s="94" t="s">
        <v>35</v>
      </c>
      <c r="C74" s="94" t="s">
        <v>546</v>
      </c>
      <c r="D74" s="94">
        <v>4161666</v>
      </c>
      <c r="E74" s="156">
        <v>187671</v>
      </c>
      <c r="F74" s="135" t="s">
        <v>396</v>
      </c>
      <c r="G74" s="152">
        <v>43444</v>
      </c>
      <c r="I74" s="19" t="s">
        <v>298</v>
      </c>
    </row>
    <row r="75" spans="1:9" ht="15" customHeight="1">
      <c r="A75" s="94">
        <v>860002693</v>
      </c>
      <c r="B75" s="94" t="s">
        <v>35</v>
      </c>
      <c r="C75" s="94" t="s">
        <v>546</v>
      </c>
      <c r="D75" s="94">
        <v>4161666</v>
      </c>
      <c r="E75" s="156">
        <v>938357</v>
      </c>
      <c r="F75" s="135" t="s">
        <v>397</v>
      </c>
      <c r="G75" s="152">
        <v>43445</v>
      </c>
      <c r="I75" s="19" t="s">
        <v>298</v>
      </c>
    </row>
    <row r="76" spans="1:9" ht="15" customHeight="1">
      <c r="A76" s="94">
        <v>860002693</v>
      </c>
      <c r="B76" s="94" t="s">
        <v>35</v>
      </c>
      <c r="C76" s="94" t="s">
        <v>546</v>
      </c>
      <c r="D76" s="94">
        <v>4161666</v>
      </c>
      <c r="E76" s="156">
        <v>2427664</v>
      </c>
      <c r="F76" s="135" t="s">
        <v>398</v>
      </c>
      <c r="G76" s="152">
        <v>43444</v>
      </c>
      <c r="I76" s="19" t="s">
        <v>298</v>
      </c>
    </row>
    <row r="77" spans="1:9" ht="15" customHeight="1">
      <c r="A77" s="94">
        <v>860002693</v>
      </c>
      <c r="B77" s="94" t="s">
        <v>35</v>
      </c>
      <c r="C77" s="94" t="s">
        <v>546</v>
      </c>
      <c r="D77" s="94">
        <v>4161666</v>
      </c>
      <c r="E77" s="156">
        <v>481917</v>
      </c>
      <c r="F77" s="135" t="s">
        <v>399</v>
      </c>
      <c r="G77" s="152">
        <v>43444</v>
      </c>
      <c r="I77" s="19" t="s">
        <v>298</v>
      </c>
    </row>
    <row r="78" spans="1:9" ht="15" customHeight="1">
      <c r="A78" s="94">
        <v>860002693</v>
      </c>
      <c r="B78" s="94" t="s">
        <v>35</v>
      </c>
      <c r="C78" s="94" t="s">
        <v>546</v>
      </c>
      <c r="D78" s="94">
        <v>4161666</v>
      </c>
      <c r="E78" s="156">
        <v>1897754</v>
      </c>
      <c r="F78" s="135" t="s">
        <v>400</v>
      </c>
      <c r="G78" s="152">
        <v>43440</v>
      </c>
      <c r="I78" s="19" t="s">
        <v>298</v>
      </c>
    </row>
    <row r="79" spans="1:9" ht="15" customHeight="1">
      <c r="A79" s="94">
        <v>860002693</v>
      </c>
      <c r="B79" s="94" t="s">
        <v>35</v>
      </c>
      <c r="C79" s="94" t="s">
        <v>546</v>
      </c>
      <c r="D79" s="94">
        <v>4161666</v>
      </c>
      <c r="E79" s="156">
        <v>1076450</v>
      </c>
      <c r="F79" s="135" t="s">
        <v>401</v>
      </c>
      <c r="G79" s="152">
        <v>43445</v>
      </c>
      <c r="I79" s="19" t="s">
        <v>298</v>
      </c>
    </row>
    <row r="80" spans="1:9" ht="15" customHeight="1">
      <c r="A80" s="94">
        <v>860002693</v>
      </c>
      <c r="B80" s="94" t="s">
        <v>35</v>
      </c>
      <c r="C80" s="94" t="s">
        <v>546</v>
      </c>
      <c r="D80" s="94">
        <v>4161666</v>
      </c>
      <c r="E80" s="156">
        <v>807338</v>
      </c>
      <c r="F80" s="135" t="s">
        <v>402</v>
      </c>
      <c r="G80" s="152">
        <v>43445</v>
      </c>
      <c r="I80" s="19" t="s">
        <v>298</v>
      </c>
    </row>
    <row r="81" spans="1:9" ht="15" customHeight="1">
      <c r="A81" s="94">
        <v>860002693</v>
      </c>
      <c r="B81" s="94" t="s">
        <v>35</v>
      </c>
      <c r="C81" s="94" t="s">
        <v>546</v>
      </c>
      <c r="D81" s="94">
        <v>4161666</v>
      </c>
      <c r="E81" s="156">
        <v>6302416</v>
      </c>
      <c r="F81" s="135" t="s">
        <v>403</v>
      </c>
      <c r="G81" s="152">
        <v>43440</v>
      </c>
      <c r="I81" s="19" t="s">
        <v>298</v>
      </c>
    </row>
    <row r="82" spans="1:9" ht="15" customHeight="1">
      <c r="A82" s="94">
        <v>860002693</v>
      </c>
      <c r="B82" s="94" t="s">
        <v>35</v>
      </c>
      <c r="C82" s="94" t="s">
        <v>546</v>
      </c>
      <c r="D82" s="94">
        <v>4161666</v>
      </c>
      <c r="E82" s="156">
        <v>807338</v>
      </c>
      <c r="F82" s="135" t="s">
        <v>404</v>
      </c>
      <c r="G82" s="152">
        <v>43453</v>
      </c>
      <c r="I82" s="19" t="s">
        <v>298</v>
      </c>
    </row>
    <row r="83" spans="1:9" ht="15" customHeight="1">
      <c r="A83" s="94">
        <v>860002693</v>
      </c>
      <c r="B83" s="94" t="s">
        <v>35</v>
      </c>
      <c r="C83" s="94" t="s">
        <v>546</v>
      </c>
      <c r="D83" s="94">
        <v>4161666</v>
      </c>
      <c r="E83" s="156">
        <v>733192</v>
      </c>
      <c r="F83" s="135" t="s">
        <v>405</v>
      </c>
      <c r="G83" s="152">
        <v>43440</v>
      </c>
      <c r="I83" s="19" t="s">
        <v>298</v>
      </c>
    </row>
    <row r="84" spans="1:9" ht="15" customHeight="1">
      <c r="A84" s="94">
        <v>860002693</v>
      </c>
      <c r="B84" s="94" t="s">
        <v>35</v>
      </c>
      <c r="C84" s="94" t="s">
        <v>546</v>
      </c>
      <c r="D84" s="94">
        <v>4161666</v>
      </c>
      <c r="E84" s="156">
        <v>4994035</v>
      </c>
      <c r="F84" s="135" t="s">
        <v>406</v>
      </c>
      <c r="G84" s="152">
        <v>43439</v>
      </c>
      <c r="I84" s="19" t="s">
        <v>298</v>
      </c>
    </row>
    <row r="85" spans="1:9" ht="15" customHeight="1">
      <c r="A85" s="94">
        <v>860002693</v>
      </c>
      <c r="B85" s="94" t="s">
        <v>35</v>
      </c>
      <c r="C85" s="94" t="s">
        <v>546</v>
      </c>
      <c r="D85" s="94">
        <v>4161666</v>
      </c>
      <c r="E85" s="156">
        <v>538225</v>
      </c>
      <c r="F85" s="135" t="s">
        <v>407</v>
      </c>
      <c r="G85" s="152">
        <v>43446</v>
      </c>
      <c r="I85" s="19" t="s">
        <v>298</v>
      </c>
    </row>
    <row r="86" spans="1:9" ht="15" customHeight="1">
      <c r="A86" s="94">
        <v>860002693</v>
      </c>
      <c r="B86" s="94" t="s">
        <v>35</v>
      </c>
      <c r="C86" s="94" t="s">
        <v>546</v>
      </c>
      <c r="D86" s="94">
        <v>4161666</v>
      </c>
      <c r="E86" s="156">
        <v>1677643</v>
      </c>
      <c r="F86" s="135" t="s">
        <v>408</v>
      </c>
      <c r="G86" s="152">
        <v>43446</v>
      </c>
      <c r="I86" s="19" t="s">
        <v>298</v>
      </c>
    </row>
    <row r="87" spans="1:9" ht="15" customHeight="1">
      <c r="A87" s="94">
        <v>860002693</v>
      </c>
      <c r="B87" s="94" t="s">
        <v>35</v>
      </c>
      <c r="C87" s="94" t="s">
        <v>546</v>
      </c>
      <c r="D87" s="94">
        <v>4161666</v>
      </c>
      <c r="E87" s="156">
        <v>4627343</v>
      </c>
      <c r="F87" s="135" t="s">
        <v>409</v>
      </c>
      <c r="G87" s="152">
        <v>43446</v>
      </c>
      <c r="I87" s="19" t="s">
        <v>298</v>
      </c>
    </row>
    <row r="88" spans="1:9" ht="15" customHeight="1">
      <c r="A88" s="94">
        <v>860002693</v>
      </c>
      <c r="B88" s="94" t="s">
        <v>35</v>
      </c>
      <c r="C88" s="94" t="s">
        <v>546</v>
      </c>
      <c r="D88" s="94">
        <v>4161666</v>
      </c>
      <c r="E88" s="156">
        <v>14048821</v>
      </c>
      <c r="F88" s="135" t="s">
        <v>410</v>
      </c>
      <c r="G88" s="152">
        <v>43446</v>
      </c>
      <c r="I88" s="19" t="s">
        <v>298</v>
      </c>
    </row>
    <row r="89" spans="1:9" ht="15" customHeight="1">
      <c r="A89" s="94">
        <v>860002693</v>
      </c>
      <c r="B89" s="94" t="s">
        <v>35</v>
      </c>
      <c r="C89" s="94" t="s">
        <v>546</v>
      </c>
      <c r="D89" s="94">
        <v>4161666</v>
      </c>
      <c r="E89" s="156">
        <v>2210878</v>
      </c>
      <c r="F89" s="135" t="s">
        <v>411</v>
      </c>
      <c r="G89" s="152">
        <v>43446</v>
      </c>
      <c r="I89" s="19" t="s">
        <v>298</v>
      </c>
    </row>
    <row r="90" spans="1:9" ht="15" customHeight="1">
      <c r="A90" s="94">
        <v>860002693</v>
      </c>
      <c r="B90" s="94" t="s">
        <v>35</v>
      </c>
      <c r="C90" s="94" t="s">
        <v>546</v>
      </c>
      <c r="D90" s="94">
        <v>4161666</v>
      </c>
      <c r="E90" s="156">
        <v>733192</v>
      </c>
      <c r="F90" s="135" t="s">
        <v>412</v>
      </c>
      <c r="G90" s="152">
        <v>43446</v>
      </c>
      <c r="I90" s="19" t="s">
        <v>298</v>
      </c>
    </row>
    <row r="91" spans="1:9" ht="15" customHeight="1">
      <c r="A91" s="94">
        <v>860002693</v>
      </c>
      <c r="B91" s="94" t="s">
        <v>35</v>
      </c>
      <c r="C91" s="94" t="s">
        <v>546</v>
      </c>
      <c r="D91" s="94">
        <v>4161666</v>
      </c>
      <c r="E91" s="156">
        <v>1677643</v>
      </c>
      <c r="F91" s="135" t="s">
        <v>413</v>
      </c>
      <c r="G91" s="152">
        <v>43446</v>
      </c>
      <c r="I91" s="19" t="s">
        <v>298</v>
      </c>
    </row>
    <row r="92" spans="1:9" ht="15" customHeight="1">
      <c r="A92" s="94">
        <v>860002693</v>
      </c>
      <c r="B92" s="94" t="s">
        <v>35</v>
      </c>
      <c r="C92" s="94" t="s">
        <v>546</v>
      </c>
      <c r="D92" s="94">
        <v>4161666</v>
      </c>
      <c r="E92" s="156">
        <v>727666</v>
      </c>
      <c r="F92" s="135" t="s">
        <v>414</v>
      </c>
      <c r="G92" s="152">
        <v>43448</v>
      </c>
      <c r="I92" s="19" t="s">
        <v>298</v>
      </c>
    </row>
    <row r="93" spans="1:9" ht="15" customHeight="1">
      <c r="A93" s="94">
        <v>860002693</v>
      </c>
      <c r="B93" s="94" t="s">
        <v>35</v>
      </c>
      <c r="C93" s="94" t="s">
        <v>546</v>
      </c>
      <c r="D93" s="94">
        <v>4161666</v>
      </c>
      <c r="E93" s="156">
        <v>485111</v>
      </c>
      <c r="F93" s="135" t="s">
        <v>415</v>
      </c>
      <c r="G93" s="152">
        <v>43482</v>
      </c>
      <c r="I93" s="19" t="s">
        <v>298</v>
      </c>
    </row>
    <row r="94" spans="1:9" ht="15" customHeight="1">
      <c r="A94" s="94">
        <v>860002693</v>
      </c>
      <c r="B94" s="94" t="s">
        <v>35</v>
      </c>
      <c r="C94" s="94" t="s">
        <v>546</v>
      </c>
      <c r="D94" s="94">
        <v>4161666</v>
      </c>
      <c r="E94" s="156">
        <v>1608937</v>
      </c>
      <c r="F94" s="135" t="s">
        <v>416</v>
      </c>
      <c r="G94" s="152">
        <v>43483</v>
      </c>
      <c r="I94" s="19" t="s">
        <v>298</v>
      </c>
    </row>
    <row r="95" spans="1:9" ht="15" customHeight="1">
      <c r="A95" s="94">
        <v>860002693</v>
      </c>
      <c r="B95" s="94" t="s">
        <v>35</v>
      </c>
      <c r="C95" s="94" t="s">
        <v>546</v>
      </c>
      <c r="D95" s="94">
        <v>4161666</v>
      </c>
      <c r="E95" s="156">
        <v>485111</v>
      </c>
      <c r="F95" s="135" t="s">
        <v>417</v>
      </c>
      <c r="G95" s="152">
        <v>43453</v>
      </c>
      <c r="I95" s="19" t="s">
        <v>298</v>
      </c>
    </row>
    <row r="96" spans="1:9" ht="15" customHeight="1">
      <c r="A96" s="94">
        <v>860002693</v>
      </c>
      <c r="B96" s="94" t="s">
        <v>35</v>
      </c>
      <c r="C96" s="94" t="s">
        <v>546</v>
      </c>
      <c r="D96" s="94">
        <v>4161666</v>
      </c>
      <c r="E96" s="156">
        <v>485111</v>
      </c>
      <c r="F96" s="135" t="s">
        <v>418</v>
      </c>
      <c r="G96" s="152">
        <v>43447</v>
      </c>
      <c r="I96" s="19" t="s">
        <v>298</v>
      </c>
    </row>
    <row r="97" spans="1:9" ht="15" customHeight="1">
      <c r="A97" s="94">
        <v>860002693</v>
      </c>
      <c r="B97" s="94" t="s">
        <v>35</v>
      </c>
      <c r="C97" s="94" t="s">
        <v>546</v>
      </c>
      <c r="D97" s="94">
        <v>4161666</v>
      </c>
      <c r="E97" s="156">
        <v>4720472</v>
      </c>
      <c r="F97" s="135" t="s">
        <v>419</v>
      </c>
      <c r="G97" s="152">
        <v>43446</v>
      </c>
      <c r="I97" s="19" t="s">
        <v>298</v>
      </c>
    </row>
    <row r="98" spans="1:9" ht="15" customHeight="1">
      <c r="A98" s="94">
        <v>860002693</v>
      </c>
      <c r="B98" s="94" t="s">
        <v>35</v>
      </c>
      <c r="C98" s="94" t="s">
        <v>546</v>
      </c>
      <c r="D98" s="94">
        <v>4161666</v>
      </c>
      <c r="E98" s="156">
        <v>3124795</v>
      </c>
      <c r="F98" s="135" t="s">
        <v>420</v>
      </c>
      <c r="G98" s="152">
        <v>43448</v>
      </c>
      <c r="I98" s="19" t="s">
        <v>298</v>
      </c>
    </row>
    <row r="99" spans="1:9" ht="15" customHeight="1">
      <c r="A99" s="94">
        <v>860002693</v>
      </c>
      <c r="B99" s="94" t="s">
        <v>35</v>
      </c>
      <c r="C99" s="94" t="s">
        <v>546</v>
      </c>
      <c r="D99" s="94">
        <v>4161666</v>
      </c>
      <c r="E99" s="156">
        <v>3612682</v>
      </c>
      <c r="F99" s="135" t="s">
        <v>421</v>
      </c>
      <c r="G99" s="152">
        <v>43448</v>
      </c>
      <c r="I99" s="19" t="s">
        <v>298</v>
      </c>
    </row>
    <row r="100" spans="1:9" ht="15" customHeight="1">
      <c r="A100" s="94">
        <v>860002693</v>
      </c>
      <c r="B100" s="94" t="s">
        <v>35</v>
      </c>
      <c r="C100" s="94" t="s">
        <v>546</v>
      </c>
      <c r="D100" s="94">
        <v>4161666</v>
      </c>
      <c r="E100" s="156">
        <v>7304219</v>
      </c>
      <c r="F100" s="135" t="s">
        <v>422</v>
      </c>
      <c r="G100" s="152">
        <v>43451</v>
      </c>
      <c r="I100" s="19" t="s">
        <v>298</v>
      </c>
    </row>
    <row r="101" spans="1:9" ht="15" customHeight="1">
      <c r="A101" s="94">
        <v>860002693</v>
      </c>
      <c r="B101" s="94" t="s">
        <v>35</v>
      </c>
      <c r="C101" s="94" t="s">
        <v>546</v>
      </c>
      <c r="D101" s="94">
        <v>4161666</v>
      </c>
      <c r="E101" s="156">
        <v>3384172</v>
      </c>
      <c r="F101" s="135" t="s">
        <v>423</v>
      </c>
      <c r="G101" s="152">
        <v>43451</v>
      </c>
      <c r="I101" s="19" t="s">
        <v>298</v>
      </c>
    </row>
    <row r="102" spans="1:9" ht="15" customHeight="1">
      <c r="A102" s="94">
        <v>860002693</v>
      </c>
      <c r="B102" s="94" t="s">
        <v>35</v>
      </c>
      <c r="C102" s="94" t="s">
        <v>546</v>
      </c>
      <c r="D102" s="94">
        <v>4161666</v>
      </c>
      <c r="E102" s="156">
        <v>7304219</v>
      </c>
      <c r="F102" s="135" t="s">
        <v>424</v>
      </c>
      <c r="G102" s="152">
        <v>43451</v>
      </c>
      <c r="I102" s="19" t="s">
        <v>298</v>
      </c>
    </row>
    <row r="103" spans="1:9" ht="15" customHeight="1">
      <c r="A103" s="94">
        <v>860002693</v>
      </c>
      <c r="B103" s="94" t="s">
        <v>35</v>
      </c>
      <c r="C103" s="94" t="s">
        <v>546</v>
      </c>
      <c r="D103" s="94">
        <v>4161666</v>
      </c>
      <c r="E103" s="156">
        <v>1466385</v>
      </c>
      <c r="F103" s="135" t="s">
        <v>425</v>
      </c>
      <c r="G103" s="152">
        <v>43451</v>
      </c>
      <c r="I103" s="19" t="s">
        <v>298</v>
      </c>
    </row>
    <row r="104" spans="1:9" ht="15" customHeight="1">
      <c r="A104" s="94">
        <v>860002693</v>
      </c>
      <c r="B104" s="94" t="s">
        <v>35</v>
      </c>
      <c r="C104" s="94" t="s">
        <v>546</v>
      </c>
      <c r="D104" s="94">
        <v>4161666</v>
      </c>
      <c r="E104" s="156">
        <v>3576388</v>
      </c>
      <c r="F104" s="135" t="s">
        <v>426</v>
      </c>
      <c r="G104" s="152">
        <v>43451</v>
      </c>
      <c r="I104" s="19" t="s">
        <v>298</v>
      </c>
    </row>
    <row r="105" spans="1:9" ht="15" customHeight="1">
      <c r="A105" s="94">
        <v>860002693</v>
      </c>
      <c r="B105" s="94" t="s">
        <v>35</v>
      </c>
      <c r="C105" s="94" t="s">
        <v>546</v>
      </c>
      <c r="D105" s="94">
        <v>4161666</v>
      </c>
      <c r="E105" s="156">
        <v>949559</v>
      </c>
      <c r="F105" s="135" t="s">
        <v>427</v>
      </c>
      <c r="G105" s="152">
        <v>43455</v>
      </c>
      <c r="I105" s="19" t="s">
        <v>298</v>
      </c>
    </row>
    <row r="106" spans="1:9" ht="15" customHeight="1">
      <c r="A106" s="94">
        <v>860002693</v>
      </c>
      <c r="B106" s="94" t="s">
        <v>35</v>
      </c>
      <c r="C106" s="94" t="s">
        <v>546</v>
      </c>
      <c r="D106" s="94">
        <v>4161666</v>
      </c>
      <c r="E106" s="156">
        <v>3153476</v>
      </c>
      <c r="F106" s="135" t="s">
        <v>428</v>
      </c>
      <c r="G106" s="152">
        <v>43455</v>
      </c>
      <c r="I106" s="19" t="s">
        <v>298</v>
      </c>
    </row>
    <row r="107" spans="1:9" ht="15" customHeight="1">
      <c r="A107" s="94">
        <v>860002693</v>
      </c>
      <c r="B107" s="94" t="s">
        <v>35</v>
      </c>
      <c r="C107" s="94" t="s">
        <v>546</v>
      </c>
      <c r="D107" s="94">
        <v>4161666</v>
      </c>
      <c r="E107" s="156">
        <v>3153476</v>
      </c>
      <c r="F107" s="135" t="s">
        <v>429</v>
      </c>
      <c r="G107" s="152">
        <v>43455</v>
      </c>
      <c r="I107" s="19" t="s">
        <v>298</v>
      </c>
    </row>
    <row r="108" spans="1:9" ht="15" customHeight="1">
      <c r="A108" s="94">
        <v>860002693</v>
      </c>
      <c r="B108" s="94" t="s">
        <v>35</v>
      </c>
      <c r="C108" s="94" t="s">
        <v>546</v>
      </c>
      <c r="D108" s="94">
        <v>4161666</v>
      </c>
      <c r="E108" s="156">
        <v>52568405</v>
      </c>
      <c r="F108" s="135" t="s">
        <v>430</v>
      </c>
      <c r="G108" s="152">
        <v>43462</v>
      </c>
      <c r="I108" s="19" t="s">
        <v>298</v>
      </c>
    </row>
    <row r="109" spans="1:9" ht="15" customHeight="1">
      <c r="A109" s="94">
        <v>860002693</v>
      </c>
      <c r="B109" s="94" t="s">
        <v>35</v>
      </c>
      <c r="C109" s="94" t="s">
        <v>546</v>
      </c>
      <c r="D109" s="94">
        <v>4161666</v>
      </c>
      <c r="E109" s="156">
        <v>1940443</v>
      </c>
      <c r="F109" s="135" t="s">
        <v>431</v>
      </c>
      <c r="G109" s="152">
        <v>43475</v>
      </c>
      <c r="I109" s="19" t="s">
        <v>298</v>
      </c>
    </row>
    <row r="110" spans="1:9" ht="15" customHeight="1">
      <c r="A110" s="94">
        <v>860002693</v>
      </c>
      <c r="B110" s="94" t="s">
        <v>35</v>
      </c>
      <c r="C110" s="94" t="s">
        <v>546</v>
      </c>
      <c r="D110" s="94">
        <v>4161666</v>
      </c>
      <c r="E110" s="156">
        <v>43625947</v>
      </c>
      <c r="F110" s="135" t="s">
        <v>432</v>
      </c>
      <c r="G110" s="152">
        <v>43475</v>
      </c>
      <c r="I110" s="19" t="s">
        <v>298</v>
      </c>
    </row>
    <row r="111" spans="1:9" ht="15" customHeight="1">
      <c r="A111" s="94">
        <v>860002693</v>
      </c>
      <c r="B111" s="94" t="s">
        <v>35</v>
      </c>
      <c r="C111" s="94" t="s">
        <v>546</v>
      </c>
      <c r="D111" s="94">
        <v>4161666</v>
      </c>
      <c r="E111" s="156">
        <v>674552</v>
      </c>
      <c r="F111" s="135" t="s">
        <v>433</v>
      </c>
      <c r="G111" s="152">
        <v>43475</v>
      </c>
      <c r="I111" s="19" t="s">
        <v>298</v>
      </c>
    </row>
    <row r="112" spans="1:9" ht="15" customHeight="1">
      <c r="A112" s="94">
        <v>860002693</v>
      </c>
      <c r="B112" s="94" t="s">
        <v>35</v>
      </c>
      <c r="C112" s="94" t="s">
        <v>546</v>
      </c>
      <c r="D112" s="94">
        <v>4161666</v>
      </c>
      <c r="E112" s="156">
        <v>7836248</v>
      </c>
      <c r="F112" s="135" t="s">
        <v>434</v>
      </c>
      <c r="G112" s="152">
        <v>43481</v>
      </c>
      <c r="I112" s="19" t="s">
        <v>298</v>
      </c>
    </row>
    <row r="113" spans="1:9" ht="15" customHeight="1">
      <c r="A113" s="94">
        <v>860002693</v>
      </c>
      <c r="B113" s="94" t="s">
        <v>35</v>
      </c>
      <c r="C113" s="94" t="s">
        <v>546</v>
      </c>
      <c r="D113" s="94">
        <v>4161666</v>
      </c>
      <c r="E113" s="156">
        <v>3684269</v>
      </c>
      <c r="F113" s="135" t="s">
        <v>435</v>
      </c>
      <c r="G113" s="152">
        <v>43487</v>
      </c>
      <c r="I113" s="19" t="s">
        <v>298</v>
      </c>
    </row>
    <row r="114" spans="1:9" ht="15" customHeight="1">
      <c r="A114" s="94">
        <v>860002693</v>
      </c>
      <c r="B114" s="94" t="s">
        <v>35</v>
      </c>
      <c r="C114" s="94" t="s">
        <v>546</v>
      </c>
      <c r="D114" s="94">
        <v>4161666</v>
      </c>
      <c r="E114" s="156">
        <v>2818543</v>
      </c>
      <c r="F114" s="135" t="s">
        <v>436</v>
      </c>
      <c r="G114" s="152">
        <v>43481</v>
      </c>
      <c r="I114" s="19" t="s">
        <v>298</v>
      </c>
    </row>
    <row r="115" spans="1:9" ht="15" customHeight="1">
      <c r="A115" s="94">
        <v>860002693</v>
      </c>
      <c r="B115" s="94" t="s">
        <v>35</v>
      </c>
      <c r="C115" s="94" t="s">
        <v>546</v>
      </c>
      <c r="D115" s="94">
        <v>4161666</v>
      </c>
      <c r="E115" s="156">
        <v>46917951</v>
      </c>
      <c r="F115" s="135" t="s">
        <v>437</v>
      </c>
      <c r="G115" s="152">
        <v>43481</v>
      </c>
      <c r="I115" s="19" t="s">
        <v>298</v>
      </c>
    </row>
    <row r="116" spans="1:9" ht="15" customHeight="1">
      <c r="A116" s="94">
        <v>860002693</v>
      </c>
      <c r="B116" s="94" t="s">
        <v>35</v>
      </c>
      <c r="C116" s="94" t="s">
        <v>546</v>
      </c>
      <c r="D116" s="94">
        <v>4161666</v>
      </c>
      <c r="E116" s="156">
        <v>7748414</v>
      </c>
      <c r="F116" s="135" t="s">
        <v>438</v>
      </c>
      <c r="G116" s="152">
        <v>43482</v>
      </c>
      <c r="I116" s="19" t="s">
        <v>298</v>
      </c>
    </row>
    <row r="117" spans="1:9" ht="15" customHeight="1">
      <c r="A117" s="94">
        <v>860002693</v>
      </c>
      <c r="B117" s="94" t="s">
        <v>35</v>
      </c>
      <c r="C117" s="94" t="s">
        <v>546</v>
      </c>
      <c r="D117" s="94">
        <v>4161666</v>
      </c>
      <c r="E117" s="156">
        <v>18200110</v>
      </c>
      <c r="F117" s="135" t="s">
        <v>439</v>
      </c>
      <c r="G117" s="152">
        <v>43482</v>
      </c>
      <c r="I117" s="19" t="s">
        <v>298</v>
      </c>
    </row>
    <row r="118" spans="1:9" ht="15" customHeight="1">
      <c r="A118" s="94">
        <v>860002693</v>
      </c>
      <c r="B118" s="94" t="s">
        <v>35</v>
      </c>
      <c r="C118" s="94" t="s">
        <v>546</v>
      </c>
      <c r="D118" s="94">
        <v>4161666</v>
      </c>
      <c r="E118" s="156">
        <v>2928364</v>
      </c>
      <c r="F118" s="135" t="s">
        <v>440</v>
      </c>
      <c r="G118" s="152">
        <v>43482</v>
      </c>
      <c r="I118" s="19" t="s">
        <v>298</v>
      </c>
    </row>
    <row r="119" spans="1:9" ht="15" customHeight="1">
      <c r="A119" s="94">
        <v>860002693</v>
      </c>
      <c r="B119" s="94" t="s">
        <v>35</v>
      </c>
      <c r="C119" s="94" t="s">
        <v>546</v>
      </c>
      <c r="D119" s="94">
        <v>4161666</v>
      </c>
      <c r="E119" s="156">
        <v>16116181</v>
      </c>
      <c r="F119" s="135" t="s">
        <v>441</v>
      </c>
      <c r="G119" s="152">
        <v>43486</v>
      </c>
      <c r="I119" s="19" t="s">
        <v>298</v>
      </c>
    </row>
    <row r="120" spans="1:9" ht="15" customHeight="1">
      <c r="A120" s="94">
        <v>860002693</v>
      </c>
      <c r="B120" s="94" t="s">
        <v>35</v>
      </c>
      <c r="C120" s="94" t="s">
        <v>546</v>
      </c>
      <c r="D120" s="94">
        <v>4161666</v>
      </c>
      <c r="E120" s="156">
        <v>2181138</v>
      </c>
      <c r="F120" s="135" t="s">
        <v>442</v>
      </c>
      <c r="G120" s="152">
        <v>43486</v>
      </c>
      <c r="I120" s="19" t="s">
        <v>298</v>
      </c>
    </row>
    <row r="121" spans="1:9" ht="15" customHeight="1">
      <c r="A121" s="94">
        <v>860002693</v>
      </c>
      <c r="B121" s="94" t="s">
        <v>35</v>
      </c>
      <c r="C121" s="94" t="s">
        <v>546</v>
      </c>
      <c r="D121" s="94">
        <v>4161666</v>
      </c>
      <c r="E121" s="156">
        <v>2873450</v>
      </c>
      <c r="F121" s="135" t="s">
        <v>443</v>
      </c>
      <c r="G121" s="152">
        <v>43486</v>
      </c>
      <c r="I121" s="19" t="s">
        <v>298</v>
      </c>
    </row>
    <row r="122" spans="1:9" ht="15" customHeight="1">
      <c r="A122" s="94">
        <v>860002693</v>
      </c>
      <c r="B122" s="94" t="s">
        <v>35</v>
      </c>
      <c r="C122" s="94" t="s">
        <v>546</v>
      </c>
      <c r="D122" s="94">
        <v>4161666</v>
      </c>
      <c r="E122" s="156">
        <v>3076681</v>
      </c>
      <c r="F122" s="135" t="s">
        <v>444</v>
      </c>
      <c r="G122" s="152">
        <v>43488</v>
      </c>
      <c r="I122" s="19" t="s">
        <v>298</v>
      </c>
    </row>
    <row r="123" spans="1:9" ht="15" customHeight="1">
      <c r="A123" s="94">
        <v>860002693</v>
      </c>
      <c r="B123" s="94" t="s">
        <v>35</v>
      </c>
      <c r="C123" s="94" t="s">
        <v>546</v>
      </c>
      <c r="D123" s="94">
        <v>4161666</v>
      </c>
      <c r="E123" s="156">
        <v>3076681</v>
      </c>
      <c r="F123" s="135" t="s">
        <v>445</v>
      </c>
      <c r="G123" s="152">
        <v>43488</v>
      </c>
      <c r="I123" s="19" t="s">
        <v>298</v>
      </c>
    </row>
    <row r="124" spans="1:9" ht="15" customHeight="1">
      <c r="A124" s="94">
        <v>860002693</v>
      </c>
      <c r="B124" s="94" t="s">
        <v>35</v>
      </c>
      <c r="C124" s="94" t="s">
        <v>546</v>
      </c>
      <c r="D124" s="94">
        <v>4161666</v>
      </c>
      <c r="E124" s="156">
        <v>3196552</v>
      </c>
      <c r="F124" s="135" t="s">
        <v>446</v>
      </c>
      <c r="G124" s="152">
        <v>43488</v>
      </c>
      <c r="I124" s="19" t="s">
        <v>298</v>
      </c>
    </row>
    <row r="125" spans="1:9" ht="15" customHeight="1">
      <c r="A125" s="94">
        <v>860002693</v>
      </c>
      <c r="B125" s="94" t="s">
        <v>35</v>
      </c>
      <c r="C125" s="94" t="s">
        <v>546</v>
      </c>
      <c r="D125" s="94">
        <v>4161666</v>
      </c>
      <c r="E125" s="156">
        <v>6153363</v>
      </c>
      <c r="F125" s="135" t="s">
        <v>447</v>
      </c>
      <c r="G125" s="152">
        <v>43488</v>
      </c>
      <c r="I125" s="19" t="s">
        <v>298</v>
      </c>
    </row>
    <row r="126" spans="1:9" ht="15" customHeight="1">
      <c r="A126" s="94">
        <v>860002693</v>
      </c>
      <c r="B126" s="94" t="s">
        <v>35</v>
      </c>
      <c r="C126" s="94" t="s">
        <v>546</v>
      </c>
      <c r="D126" s="94">
        <v>4161666</v>
      </c>
      <c r="E126" s="156">
        <v>8550269</v>
      </c>
      <c r="F126" s="135" t="s">
        <v>448</v>
      </c>
      <c r="G126" s="152">
        <v>43488</v>
      </c>
      <c r="I126" s="19" t="s">
        <v>298</v>
      </c>
    </row>
    <row r="127" spans="1:9" ht="15" customHeight="1">
      <c r="A127" s="94">
        <v>860002693</v>
      </c>
      <c r="B127" s="94" t="s">
        <v>35</v>
      </c>
      <c r="C127" s="94" t="s">
        <v>546</v>
      </c>
      <c r="D127" s="94">
        <v>4161666</v>
      </c>
      <c r="E127" s="156">
        <v>7694302</v>
      </c>
      <c r="F127" s="135" t="s">
        <v>449</v>
      </c>
      <c r="G127" s="152">
        <v>43488</v>
      </c>
      <c r="I127" s="19" t="s">
        <v>298</v>
      </c>
    </row>
    <row r="128" spans="1:9" ht="15" customHeight="1">
      <c r="A128" s="94">
        <v>860002693</v>
      </c>
      <c r="B128" s="94" t="s">
        <v>35</v>
      </c>
      <c r="C128" s="94" t="s">
        <v>546</v>
      </c>
      <c r="D128" s="94">
        <v>4161666</v>
      </c>
      <c r="E128" s="156">
        <v>366342</v>
      </c>
      <c r="F128" s="135" t="s">
        <v>450</v>
      </c>
      <c r="G128" s="152">
        <v>43488</v>
      </c>
      <c r="I128" s="19" t="s">
        <v>298</v>
      </c>
    </row>
    <row r="129" spans="1:9" ht="15" customHeight="1">
      <c r="A129" s="94">
        <v>860002693</v>
      </c>
      <c r="B129" s="94" t="s">
        <v>35</v>
      </c>
      <c r="C129" s="94" t="s">
        <v>546</v>
      </c>
      <c r="D129" s="94">
        <v>4161666</v>
      </c>
      <c r="E129" s="156">
        <v>3237484</v>
      </c>
      <c r="F129" s="135" t="s">
        <v>451</v>
      </c>
      <c r="G129" s="152">
        <v>43493</v>
      </c>
      <c r="I129" s="19" t="s">
        <v>298</v>
      </c>
    </row>
    <row r="130" spans="1:9" ht="15" customHeight="1">
      <c r="A130" s="94">
        <v>860002693</v>
      </c>
      <c r="B130" s="94" t="s">
        <v>35</v>
      </c>
      <c r="C130" s="94" t="s">
        <v>546</v>
      </c>
      <c r="D130" s="94">
        <v>4161666</v>
      </c>
      <c r="E130" s="156">
        <v>7389650</v>
      </c>
      <c r="F130" s="135" t="s">
        <v>452</v>
      </c>
      <c r="G130" s="152">
        <v>43493</v>
      </c>
      <c r="I130" s="19" t="s">
        <v>298</v>
      </c>
    </row>
    <row r="131" spans="1:9" ht="15" customHeight="1">
      <c r="A131" s="94">
        <v>860002693</v>
      </c>
      <c r="B131" s="94" t="s">
        <v>35</v>
      </c>
      <c r="C131" s="94" t="s">
        <v>546</v>
      </c>
      <c r="D131" s="94">
        <v>4161666</v>
      </c>
      <c r="E131" s="156">
        <v>18330241</v>
      </c>
      <c r="F131" s="135" t="s">
        <v>453</v>
      </c>
      <c r="G131" s="152">
        <v>43494</v>
      </c>
      <c r="I131" s="19" t="s">
        <v>298</v>
      </c>
    </row>
    <row r="132" spans="1:9" ht="15" customHeight="1">
      <c r="A132" s="94">
        <v>860002693</v>
      </c>
      <c r="B132" s="94" t="s">
        <v>35</v>
      </c>
      <c r="C132" s="94" t="s">
        <v>546</v>
      </c>
      <c r="D132" s="94">
        <v>4161666</v>
      </c>
      <c r="E132" s="156">
        <v>2486463</v>
      </c>
      <c r="F132" s="135" t="s">
        <v>454</v>
      </c>
      <c r="G132" s="152">
        <v>43495</v>
      </c>
      <c r="I132" s="19" t="s">
        <v>298</v>
      </c>
    </row>
    <row r="133" spans="1:9" ht="15" customHeight="1">
      <c r="A133" s="94">
        <v>860002693</v>
      </c>
      <c r="B133" s="94" t="s">
        <v>35</v>
      </c>
      <c r="C133" s="94" t="s">
        <v>546</v>
      </c>
      <c r="D133" s="94">
        <v>4161666</v>
      </c>
      <c r="E133" s="156">
        <v>10523527</v>
      </c>
      <c r="F133" s="135" t="s">
        <v>455</v>
      </c>
      <c r="G133" s="152">
        <v>43495</v>
      </c>
      <c r="I133" s="19" t="s">
        <v>298</v>
      </c>
    </row>
    <row r="134" spans="1:9" ht="15" customHeight="1">
      <c r="A134" s="94">
        <v>860002693</v>
      </c>
      <c r="B134" s="94" t="s">
        <v>35</v>
      </c>
      <c r="C134" s="94" t="s">
        <v>546</v>
      </c>
      <c r="D134" s="94">
        <v>4161666</v>
      </c>
      <c r="E134" s="156">
        <v>2372899</v>
      </c>
      <c r="F134" s="135" t="s">
        <v>456</v>
      </c>
      <c r="G134" s="152">
        <v>43503</v>
      </c>
      <c r="I134" s="19" t="s">
        <v>298</v>
      </c>
    </row>
    <row r="135" spans="1:9" ht="15" customHeight="1">
      <c r="A135" s="94">
        <v>860002693</v>
      </c>
      <c r="B135" s="94" t="s">
        <v>35</v>
      </c>
      <c r="C135" s="94" t="s">
        <v>546</v>
      </c>
      <c r="D135" s="94">
        <v>4161666</v>
      </c>
      <c r="E135" s="156">
        <v>3359604</v>
      </c>
      <c r="F135" s="135" t="s">
        <v>457</v>
      </c>
      <c r="G135" s="152">
        <v>43495</v>
      </c>
      <c r="I135" s="19" t="s">
        <v>298</v>
      </c>
    </row>
    <row r="136" spans="1:9" ht="15" customHeight="1">
      <c r="A136" s="94">
        <v>860002693</v>
      </c>
      <c r="B136" s="94" t="s">
        <v>35</v>
      </c>
      <c r="C136" s="94" t="s">
        <v>546</v>
      </c>
      <c r="D136" s="94">
        <v>4161666</v>
      </c>
      <c r="E136" s="156">
        <v>17007306</v>
      </c>
      <c r="F136" s="135" t="s">
        <v>458</v>
      </c>
      <c r="G136" s="152">
        <v>43495</v>
      </c>
      <c r="I136" s="19" t="s">
        <v>298</v>
      </c>
    </row>
    <row r="137" spans="1:9" ht="15" customHeight="1">
      <c r="A137" s="94">
        <v>860002693</v>
      </c>
      <c r="B137" s="94" t="s">
        <v>35</v>
      </c>
      <c r="C137" s="94" t="s">
        <v>546</v>
      </c>
      <c r="D137" s="94">
        <v>4161666</v>
      </c>
      <c r="E137" s="156">
        <v>3105424</v>
      </c>
      <c r="F137" s="135" t="s">
        <v>459</v>
      </c>
      <c r="G137" s="152">
        <v>43503</v>
      </c>
      <c r="I137" s="19" t="s">
        <v>298</v>
      </c>
    </row>
    <row r="138" spans="1:9" ht="15" customHeight="1">
      <c r="A138" s="94">
        <v>860002693</v>
      </c>
      <c r="B138" s="94" t="s">
        <v>35</v>
      </c>
      <c r="C138" s="94" t="s">
        <v>546</v>
      </c>
      <c r="D138" s="94">
        <v>4161666</v>
      </c>
      <c r="E138" s="156">
        <v>5671044</v>
      </c>
      <c r="F138" s="135" t="s">
        <v>460</v>
      </c>
      <c r="G138" s="152">
        <v>43501</v>
      </c>
      <c r="I138" s="19" t="s">
        <v>298</v>
      </c>
    </row>
    <row r="139" spans="1:9" ht="15" customHeight="1">
      <c r="A139" s="94">
        <v>860002693</v>
      </c>
      <c r="B139" s="94" t="s">
        <v>35</v>
      </c>
      <c r="C139" s="94" t="s">
        <v>546</v>
      </c>
      <c r="D139" s="94">
        <v>4161666</v>
      </c>
      <c r="E139" s="156">
        <v>2677319</v>
      </c>
      <c r="F139" s="135" t="s">
        <v>461</v>
      </c>
      <c r="G139" s="152">
        <v>43496</v>
      </c>
      <c r="I139" s="19" t="s">
        <v>298</v>
      </c>
    </row>
    <row r="140" spans="1:9" ht="15" customHeight="1">
      <c r="A140" s="94">
        <v>860002693</v>
      </c>
      <c r="B140" s="94" t="s">
        <v>35</v>
      </c>
      <c r="C140" s="94" t="s">
        <v>546</v>
      </c>
      <c r="D140" s="94">
        <v>4161666</v>
      </c>
      <c r="E140" s="156">
        <v>12300812</v>
      </c>
      <c r="F140" s="135" t="s">
        <v>462</v>
      </c>
      <c r="G140" s="152">
        <v>43496</v>
      </c>
      <c r="I140" s="19" t="s">
        <v>298</v>
      </c>
    </row>
    <row r="141" spans="1:9" ht="15" customHeight="1">
      <c r="A141" s="94">
        <v>860002693</v>
      </c>
      <c r="B141" s="94" t="s">
        <v>35</v>
      </c>
      <c r="C141" s="94" t="s">
        <v>546</v>
      </c>
      <c r="D141" s="94">
        <v>4161666</v>
      </c>
      <c r="E141" s="156">
        <v>1169896</v>
      </c>
      <c r="F141" s="135" t="s">
        <v>463</v>
      </c>
      <c r="G141" s="152">
        <v>43500</v>
      </c>
      <c r="I141" s="19" t="s">
        <v>298</v>
      </c>
    </row>
    <row r="142" spans="1:9" ht="15" customHeight="1">
      <c r="A142" s="94">
        <v>860002693</v>
      </c>
      <c r="B142" s="94" t="s">
        <v>35</v>
      </c>
      <c r="C142" s="94" t="s">
        <v>546</v>
      </c>
      <c r="D142" s="94">
        <v>4161666</v>
      </c>
      <c r="E142" s="156">
        <v>5992562</v>
      </c>
      <c r="F142" s="135" t="s">
        <v>464</v>
      </c>
      <c r="G142" s="152">
        <v>43496</v>
      </c>
      <c r="I142" s="19" t="s">
        <v>298</v>
      </c>
    </row>
    <row r="143" spans="1:9" ht="15" customHeight="1">
      <c r="A143" s="94">
        <v>860002693</v>
      </c>
      <c r="B143" s="94" t="s">
        <v>35</v>
      </c>
      <c r="C143" s="94" t="s">
        <v>546</v>
      </c>
      <c r="D143" s="94">
        <v>4161666</v>
      </c>
      <c r="E143" s="156">
        <v>898884</v>
      </c>
      <c r="F143" s="135" t="s">
        <v>465</v>
      </c>
      <c r="G143" s="152">
        <v>43500</v>
      </c>
      <c r="I143" s="19" t="s">
        <v>298</v>
      </c>
    </row>
    <row r="144" spans="1:9" ht="15" customHeight="1">
      <c r="A144" s="94">
        <v>860002693</v>
      </c>
      <c r="B144" s="94" t="s">
        <v>35</v>
      </c>
      <c r="C144" s="94" t="s">
        <v>546</v>
      </c>
      <c r="D144" s="94">
        <v>4161666</v>
      </c>
      <c r="E144" s="156">
        <v>7968505</v>
      </c>
      <c r="F144" s="135" t="s">
        <v>466</v>
      </c>
      <c r="G144" s="152">
        <v>43497</v>
      </c>
      <c r="I144" s="19" t="s">
        <v>298</v>
      </c>
    </row>
    <row r="145" spans="1:9" ht="15" customHeight="1">
      <c r="A145" s="94">
        <v>860002693</v>
      </c>
      <c r="B145" s="94" t="s">
        <v>35</v>
      </c>
      <c r="C145" s="94" t="s">
        <v>546</v>
      </c>
      <c r="D145" s="94">
        <v>4161666</v>
      </c>
      <c r="E145" s="156">
        <v>2571564</v>
      </c>
      <c r="F145" s="135" t="s">
        <v>467</v>
      </c>
      <c r="G145" s="152">
        <v>43504</v>
      </c>
      <c r="I145" s="19" t="s">
        <v>298</v>
      </c>
    </row>
    <row r="146" spans="1:9" ht="15" customHeight="1">
      <c r="A146" s="94">
        <v>860002693</v>
      </c>
      <c r="B146" s="94" t="s">
        <v>35</v>
      </c>
      <c r="C146" s="94" t="s">
        <v>546</v>
      </c>
      <c r="D146" s="94">
        <v>4161666</v>
      </c>
      <c r="E146" s="156">
        <v>1392819</v>
      </c>
      <c r="F146" s="135" t="s">
        <v>468</v>
      </c>
      <c r="G146" s="152">
        <v>43503</v>
      </c>
      <c r="I146" s="19" t="s">
        <v>298</v>
      </c>
    </row>
    <row r="147" spans="1:9" ht="15" customHeight="1">
      <c r="A147" s="94">
        <v>860002693</v>
      </c>
      <c r="B147" s="94" t="s">
        <v>35</v>
      </c>
      <c r="C147" s="94" t="s">
        <v>546</v>
      </c>
      <c r="D147" s="94">
        <v>4161666</v>
      </c>
      <c r="E147" s="156">
        <v>4285941</v>
      </c>
      <c r="F147" s="135" t="s">
        <v>469</v>
      </c>
      <c r="G147" s="152">
        <v>43497</v>
      </c>
      <c r="I147" s="19" t="s">
        <v>298</v>
      </c>
    </row>
    <row r="148" spans="1:9" ht="15" customHeight="1">
      <c r="A148" s="94">
        <v>860002693</v>
      </c>
      <c r="B148" s="94" t="s">
        <v>35</v>
      </c>
      <c r="C148" s="94" t="s">
        <v>546</v>
      </c>
      <c r="D148" s="94">
        <v>4161666</v>
      </c>
      <c r="E148" s="156">
        <v>6123389</v>
      </c>
      <c r="F148" s="135" t="s">
        <v>470</v>
      </c>
      <c r="G148" s="152">
        <v>43502</v>
      </c>
      <c r="I148" s="19" t="s">
        <v>298</v>
      </c>
    </row>
    <row r="149" spans="1:9" ht="15" customHeight="1">
      <c r="A149" s="94">
        <v>860002693</v>
      </c>
      <c r="B149" s="94" t="s">
        <v>35</v>
      </c>
      <c r="C149" s="94" t="s">
        <v>546</v>
      </c>
      <c r="D149" s="94">
        <v>4161666</v>
      </c>
      <c r="E149" s="156">
        <v>761752</v>
      </c>
      <c r="F149" s="135" t="s">
        <v>471</v>
      </c>
      <c r="G149" s="152">
        <v>43502</v>
      </c>
      <c r="I149" s="19" t="s">
        <v>298</v>
      </c>
    </row>
    <row r="150" spans="1:9" ht="15" customHeight="1">
      <c r="A150" s="94">
        <v>860002693</v>
      </c>
      <c r="B150" s="94" t="s">
        <v>35</v>
      </c>
      <c r="C150" s="94" t="s">
        <v>546</v>
      </c>
      <c r="D150" s="94">
        <v>4161666</v>
      </c>
      <c r="E150" s="156">
        <v>17465434</v>
      </c>
      <c r="F150" s="135" t="s">
        <v>472</v>
      </c>
      <c r="G150" s="152">
        <v>43528</v>
      </c>
      <c r="I150" s="19" t="s">
        <v>298</v>
      </c>
    </row>
    <row r="151" spans="1:9" ht="15" customHeight="1">
      <c r="A151" s="94">
        <v>860002693</v>
      </c>
      <c r="B151" s="94" t="s">
        <v>35</v>
      </c>
      <c r="C151" s="94" t="s">
        <v>546</v>
      </c>
      <c r="D151" s="94">
        <v>4161666</v>
      </c>
      <c r="E151" s="156">
        <v>2848515</v>
      </c>
      <c r="F151" s="135" t="s">
        <v>473</v>
      </c>
      <c r="G151" s="152">
        <v>43525</v>
      </c>
      <c r="I151" s="19" t="s">
        <v>298</v>
      </c>
    </row>
    <row r="152" spans="1:9" ht="15" customHeight="1">
      <c r="A152" s="94">
        <v>860002693</v>
      </c>
      <c r="B152" s="94" t="s">
        <v>35</v>
      </c>
      <c r="C152" s="94" t="s">
        <v>546</v>
      </c>
      <c r="D152" s="94">
        <v>4161666</v>
      </c>
      <c r="E152" s="156">
        <v>947555</v>
      </c>
      <c r="F152" s="135" t="s">
        <v>474</v>
      </c>
      <c r="G152" s="152">
        <v>43525</v>
      </c>
      <c r="I152" s="19" t="s">
        <v>298</v>
      </c>
    </row>
    <row r="153" spans="1:9" ht="15" customHeight="1">
      <c r="A153" s="94">
        <v>860002693</v>
      </c>
      <c r="B153" s="94" t="s">
        <v>35</v>
      </c>
      <c r="C153" s="94" t="s">
        <v>546</v>
      </c>
      <c r="D153" s="94">
        <v>4161666</v>
      </c>
      <c r="E153" s="156">
        <v>2424455</v>
      </c>
      <c r="F153" s="135" t="s">
        <v>475</v>
      </c>
      <c r="G153" s="152">
        <v>43525</v>
      </c>
      <c r="I153" s="19" t="s">
        <v>298</v>
      </c>
    </row>
    <row r="154" spans="1:9" ht="15" customHeight="1">
      <c r="A154" s="94">
        <v>860002693</v>
      </c>
      <c r="B154" s="94" t="s">
        <v>35</v>
      </c>
      <c r="C154" s="94" t="s">
        <v>546</v>
      </c>
      <c r="D154" s="94">
        <v>4161666</v>
      </c>
      <c r="E154" s="156">
        <v>1946563</v>
      </c>
      <c r="F154" s="135" t="s">
        <v>476</v>
      </c>
      <c r="G154" s="152">
        <v>43525</v>
      </c>
      <c r="I154" s="19" t="s">
        <v>298</v>
      </c>
    </row>
    <row r="155" spans="1:9" ht="15" customHeight="1">
      <c r="A155" s="94">
        <v>860002693</v>
      </c>
      <c r="B155" s="94" t="s">
        <v>35</v>
      </c>
      <c r="C155" s="94" t="s">
        <v>546</v>
      </c>
      <c r="D155" s="94">
        <v>4161666</v>
      </c>
      <c r="E155" s="156">
        <v>6304579</v>
      </c>
      <c r="F155" s="135" t="s">
        <v>477</v>
      </c>
      <c r="G155" s="152">
        <v>43528</v>
      </c>
      <c r="I155" s="19" t="s">
        <v>298</v>
      </c>
    </row>
    <row r="156" spans="1:9" ht="15" customHeight="1">
      <c r="A156" s="94">
        <v>860002693</v>
      </c>
      <c r="B156" s="94" t="s">
        <v>35</v>
      </c>
      <c r="C156" s="94" t="s">
        <v>546</v>
      </c>
      <c r="D156" s="94">
        <v>4161666</v>
      </c>
      <c r="E156" s="156">
        <v>732683</v>
      </c>
      <c r="F156" s="135" t="s">
        <v>478</v>
      </c>
      <c r="G156" s="152">
        <v>43545</v>
      </c>
      <c r="I156" s="19" t="s">
        <v>298</v>
      </c>
    </row>
    <row r="157" spans="1:9" ht="15" customHeight="1">
      <c r="A157" s="1"/>
      <c r="B157" s="1"/>
      <c r="C157" s="1"/>
      <c r="D157" s="1"/>
      <c r="E157" s="4"/>
      <c r="I157" s="19" t="s">
        <v>298</v>
      </c>
    </row>
    <row r="158" spans="1:9" ht="15" customHeight="1">
      <c r="A158" s="1"/>
      <c r="B158" s="1"/>
      <c r="C158" s="1"/>
      <c r="D158" s="1"/>
      <c r="E158" s="4"/>
      <c r="I158" s="19" t="s">
        <v>298</v>
      </c>
    </row>
    <row r="159" spans="1:9" ht="15" customHeight="1">
      <c r="A159" s="94">
        <v>860049313</v>
      </c>
      <c r="B159" s="94" t="s">
        <v>38</v>
      </c>
      <c r="C159" s="94" t="s">
        <v>547</v>
      </c>
      <c r="D159" s="94">
        <v>6449844</v>
      </c>
      <c r="E159" s="91">
        <f>SUM(E160:E184)</f>
        <v>330974687</v>
      </c>
      <c r="F159" s="21"/>
      <c r="G159" s="21"/>
      <c r="I159" s="19" t="s">
        <v>298</v>
      </c>
    </row>
    <row r="160" spans="1:9" ht="15" customHeight="1">
      <c r="A160" s="94">
        <v>860049313</v>
      </c>
      <c r="B160" s="94" t="s">
        <v>38</v>
      </c>
      <c r="C160" s="94" t="s">
        <v>547</v>
      </c>
      <c r="D160" s="94">
        <v>6449844</v>
      </c>
      <c r="E160" s="156">
        <v>1646579</v>
      </c>
      <c r="F160" s="135">
        <v>425286</v>
      </c>
      <c r="G160" s="152">
        <v>43490</v>
      </c>
      <c r="I160" s="19" t="s">
        <v>298</v>
      </c>
    </row>
    <row r="161" spans="1:9" ht="15" customHeight="1">
      <c r="A161" s="94">
        <v>860049313</v>
      </c>
      <c r="B161" s="94" t="s">
        <v>38</v>
      </c>
      <c r="C161" s="94" t="s">
        <v>547</v>
      </c>
      <c r="D161" s="94">
        <v>6449844</v>
      </c>
      <c r="E161" s="156">
        <v>26053660</v>
      </c>
      <c r="F161" s="135">
        <v>428683</v>
      </c>
      <c r="G161" s="152">
        <v>43577</v>
      </c>
      <c r="I161" s="19" t="s">
        <v>298</v>
      </c>
    </row>
    <row r="162" spans="1:9" ht="15" customHeight="1">
      <c r="A162" s="94">
        <v>860049313</v>
      </c>
      <c r="B162" s="94" t="s">
        <v>38</v>
      </c>
      <c r="C162" s="94" t="s">
        <v>547</v>
      </c>
      <c r="D162" s="94">
        <v>6449844</v>
      </c>
      <c r="E162" s="156">
        <v>1005372</v>
      </c>
      <c r="F162" s="135">
        <v>428730</v>
      </c>
      <c r="G162" s="152">
        <v>43607</v>
      </c>
      <c r="I162" s="19" t="s">
        <v>298</v>
      </c>
    </row>
    <row r="163" spans="1:9" ht="15" customHeight="1">
      <c r="A163" s="94">
        <v>860049313</v>
      </c>
      <c r="B163" s="94" t="s">
        <v>38</v>
      </c>
      <c r="C163" s="94" t="s">
        <v>547</v>
      </c>
      <c r="D163" s="94">
        <v>6449844</v>
      </c>
      <c r="E163" s="156">
        <v>1343837</v>
      </c>
      <c r="F163" s="135">
        <v>428822</v>
      </c>
      <c r="G163" s="152">
        <v>43607</v>
      </c>
      <c r="I163" s="19" t="s">
        <v>298</v>
      </c>
    </row>
    <row r="164" spans="1:9" ht="15" customHeight="1">
      <c r="A164" s="94">
        <v>860049313</v>
      </c>
      <c r="B164" s="94" t="s">
        <v>38</v>
      </c>
      <c r="C164" s="94" t="s">
        <v>547</v>
      </c>
      <c r="D164" s="94">
        <v>6449844</v>
      </c>
      <c r="E164" s="156">
        <v>1493153</v>
      </c>
      <c r="F164" s="135">
        <v>428942</v>
      </c>
      <c r="G164" s="152">
        <v>43607</v>
      </c>
      <c r="I164" s="19" t="s">
        <v>298</v>
      </c>
    </row>
    <row r="165" spans="1:9" ht="15" customHeight="1">
      <c r="A165" s="94">
        <v>860049313</v>
      </c>
      <c r="B165" s="94" t="s">
        <v>38</v>
      </c>
      <c r="C165" s="94" t="s">
        <v>547</v>
      </c>
      <c r="D165" s="94">
        <v>6449844</v>
      </c>
      <c r="E165" s="156">
        <v>746576</v>
      </c>
      <c r="F165" s="135">
        <v>428941</v>
      </c>
      <c r="G165" s="152">
        <v>43593</v>
      </c>
      <c r="I165" s="19" t="s">
        <v>298</v>
      </c>
    </row>
    <row r="166" spans="1:9" ht="15" customHeight="1">
      <c r="A166" s="94">
        <v>860049313</v>
      </c>
      <c r="B166" s="94" t="s">
        <v>38</v>
      </c>
      <c r="C166" s="94" t="s">
        <v>547</v>
      </c>
      <c r="D166" s="94">
        <v>6449844</v>
      </c>
      <c r="E166" s="156">
        <v>5191673</v>
      </c>
      <c r="F166" s="135">
        <v>428980</v>
      </c>
      <c r="G166" s="152">
        <v>43584</v>
      </c>
      <c r="I166" s="19" t="s">
        <v>298</v>
      </c>
    </row>
    <row r="167" spans="1:9" ht="15" customHeight="1">
      <c r="A167" s="94">
        <v>860049313</v>
      </c>
      <c r="B167" s="94" t="s">
        <v>38</v>
      </c>
      <c r="C167" s="94" t="s">
        <v>547</v>
      </c>
      <c r="D167" s="94">
        <v>6449844</v>
      </c>
      <c r="E167" s="156">
        <v>865279</v>
      </c>
      <c r="F167" s="135">
        <v>428994</v>
      </c>
      <c r="G167" s="152">
        <v>43607</v>
      </c>
      <c r="I167" s="19" t="s">
        <v>298</v>
      </c>
    </row>
    <row r="168" spans="1:9" ht="15" customHeight="1">
      <c r="A168" s="94">
        <v>860049313</v>
      </c>
      <c r="B168" s="94" t="s">
        <v>38</v>
      </c>
      <c r="C168" s="94" t="s">
        <v>547</v>
      </c>
      <c r="D168" s="94">
        <v>6449844</v>
      </c>
      <c r="E168" s="156">
        <v>83578442</v>
      </c>
      <c r="F168" s="135">
        <v>429062</v>
      </c>
      <c r="G168" s="152">
        <v>43594</v>
      </c>
      <c r="I168" s="19" t="s">
        <v>298</v>
      </c>
    </row>
    <row r="169" spans="1:9" ht="15" customHeight="1">
      <c r="A169" s="94">
        <v>860049313</v>
      </c>
      <c r="B169" s="94" t="s">
        <v>38</v>
      </c>
      <c r="C169" s="94" t="s">
        <v>547</v>
      </c>
      <c r="D169" s="94">
        <v>6449844</v>
      </c>
      <c r="E169" s="156">
        <v>84030577</v>
      </c>
      <c r="F169" s="135">
        <v>429799</v>
      </c>
      <c r="G169" s="152">
        <v>43612</v>
      </c>
      <c r="I169" s="19" t="s">
        <v>298</v>
      </c>
    </row>
    <row r="170" spans="1:9" ht="15" customHeight="1">
      <c r="A170" s="94">
        <v>860049313</v>
      </c>
      <c r="B170" s="94" t="s">
        <v>38</v>
      </c>
      <c r="C170" s="94" t="s">
        <v>547</v>
      </c>
      <c r="D170" s="94">
        <v>6449844</v>
      </c>
      <c r="E170" s="156">
        <v>12597007</v>
      </c>
      <c r="F170" s="135">
        <v>429987</v>
      </c>
      <c r="G170" s="152">
        <v>43616</v>
      </c>
      <c r="I170" s="19" t="s">
        <v>298</v>
      </c>
    </row>
    <row r="171" spans="1:9" ht="15" customHeight="1">
      <c r="A171" s="94">
        <v>860049313</v>
      </c>
      <c r="B171" s="94" t="s">
        <v>38</v>
      </c>
      <c r="C171" s="94" t="s">
        <v>547</v>
      </c>
      <c r="D171" s="94">
        <v>6449844</v>
      </c>
      <c r="E171" s="156">
        <v>10235012</v>
      </c>
      <c r="F171" s="135">
        <v>430073</v>
      </c>
      <c r="G171" s="152">
        <v>43616</v>
      </c>
      <c r="I171" s="19" t="s">
        <v>298</v>
      </c>
    </row>
    <row r="172" spans="1:9" ht="15" customHeight="1">
      <c r="A172" s="94">
        <v>860049313</v>
      </c>
      <c r="B172" s="94" t="s">
        <v>38</v>
      </c>
      <c r="C172" s="94" t="s">
        <v>547</v>
      </c>
      <c r="D172" s="94">
        <v>6449844</v>
      </c>
      <c r="E172" s="156">
        <v>27169753</v>
      </c>
      <c r="F172" s="135">
        <v>430074</v>
      </c>
      <c r="G172" s="152">
        <v>43615</v>
      </c>
      <c r="I172" s="19" t="s">
        <v>298</v>
      </c>
    </row>
    <row r="173" spans="1:9" ht="15" customHeight="1">
      <c r="A173" s="94">
        <v>860049313</v>
      </c>
      <c r="B173" s="94" t="s">
        <v>38</v>
      </c>
      <c r="C173" s="94" t="s">
        <v>547</v>
      </c>
      <c r="D173" s="94">
        <v>6449844</v>
      </c>
      <c r="E173" s="156">
        <v>1216561</v>
      </c>
      <c r="F173" s="135">
        <v>430380</v>
      </c>
      <c r="G173" s="152">
        <v>43623</v>
      </c>
      <c r="I173" s="19" t="s">
        <v>298</v>
      </c>
    </row>
    <row r="174" spans="1:9" ht="15" customHeight="1">
      <c r="A174" s="94">
        <v>860049313</v>
      </c>
      <c r="B174" s="94" t="s">
        <v>38</v>
      </c>
      <c r="C174" s="94" t="s">
        <v>547</v>
      </c>
      <c r="D174" s="94">
        <v>6449844</v>
      </c>
      <c r="E174" s="156">
        <v>434350</v>
      </c>
      <c r="F174" s="135">
        <v>430379</v>
      </c>
      <c r="G174" s="152">
        <v>43623</v>
      </c>
      <c r="I174" s="19" t="s">
        <v>298</v>
      </c>
    </row>
    <row r="175" spans="1:9" ht="15" customHeight="1">
      <c r="A175" s="94">
        <v>860049313</v>
      </c>
      <c r="B175" s="94" t="s">
        <v>38</v>
      </c>
      <c r="C175" s="94" t="s">
        <v>547</v>
      </c>
      <c r="D175" s="94">
        <v>6449844</v>
      </c>
      <c r="E175" s="156">
        <v>760351</v>
      </c>
      <c r="F175" s="135">
        <v>430454</v>
      </c>
      <c r="G175" s="152">
        <v>43627</v>
      </c>
      <c r="I175" s="19" t="s">
        <v>298</v>
      </c>
    </row>
    <row r="176" spans="1:9" ht="15" customHeight="1">
      <c r="A176" s="94">
        <v>860049313</v>
      </c>
      <c r="B176" s="94" t="s">
        <v>38</v>
      </c>
      <c r="C176" s="94" t="s">
        <v>547</v>
      </c>
      <c r="D176" s="94">
        <v>6449844</v>
      </c>
      <c r="E176" s="156">
        <v>8259790</v>
      </c>
      <c r="F176" s="135">
        <v>430623</v>
      </c>
      <c r="G176" s="152">
        <v>43630</v>
      </c>
      <c r="I176" s="19" t="s">
        <v>298</v>
      </c>
    </row>
    <row r="177" spans="1:9" ht="15" customHeight="1">
      <c r="A177" s="94">
        <v>860049313</v>
      </c>
      <c r="B177" s="94" t="s">
        <v>38</v>
      </c>
      <c r="C177" s="94" t="s">
        <v>547</v>
      </c>
      <c r="D177" s="94">
        <v>6449844</v>
      </c>
      <c r="E177" s="156">
        <v>816340</v>
      </c>
      <c r="F177" s="135">
        <v>430622</v>
      </c>
      <c r="G177" s="152">
        <v>43633</v>
      </c>
      <c r="I177" s="19" t="s">
        <v>298</v>
      </c>
    </row>
    <row r="178" spans="1:9" ht="15" customHeight="1">
      <c r="A178" s="94">
        <v>860049313</v>
      </c>
      <c r="B178" s="94" t="s">
        <v>38</v>
      </c>
      <c r="C178" s="94" t="s">
        <v>547</v>
      </c>
      <c r="D178" s="94">
        <v>6449844</v>
      </c>
      <c r="E178" s="156">
        <v>6669902</v>
      </c>
      <c r="F178" s="135">
        <v>431072</v>
      </c>
      <c r="G178" s="152">
        <v>43649</v>
      </c>
      <c r="I178" s="19" t="s">
        <v>298</v>
      </c>
    </row>
    <row r="179" spans="1:9" ht="15" customHeight="1">
      <c r="A179" s="94">
        <v>860049313</v>
      </c>
      <c r="B179" s="94" t="s">
        <v>38</v>
      </c>
      <c r="C179" s="94" t="s">
        <v>547</v>
      </c>
      <c r="D179" s="94">
        <v>6449844</v>
      </c>
      <c r="E179" s="156">
        <v>2618524</v>
      </c>
      <c r="F179" s="135">
        <v>431071</v>
      </c>
      <c r="G179" s="152">
        <v>43649</v>
      </c>
      <c r="I179" s="19" t="s">
        <v>298</v>
      </c>
    </row>
    <row r="180" spans="1:9" ht="15" customHeight="1">
      <c r="A180" s="94">
        <v>860049313</v>
      </c>
      <c r="B180" s="94" t="s">
        <v>38</v>
      </c>
      <c r="C180" s="94" t="s">
        <v>547</v>
      </c>
      <c r="D180" s="94">
        <v>6449844</v>
      </c>
      <c r="E180" s="156">
        <v>8395676</v>
      </c>
      <c r="F180" s="135">
        <v>431073</v>
      </c>
      <c r="G180" s="152">
        <v>43649</v>
      </c>
      <c r="I180" s="19" t="s">
        <v>298</v>
      </c>
    </row>
    <row r="181" spans="1:9" ht="15" customHeight="1">
      <c r="A181" s="94">
        <v>860049313</v>
      </c>
      <c r="B181" s="94" t="s">
        <v>38</v>
      </c>
      <c r="C181" s="94" t="s">
        <v>547</v>
      </c>
      <c r="D181" s="94">
        <v>6449844</v>
      </c>
      <c r="E181" s="156">
        <v>4496153</v>
      </c>
      <c r="F181" s="135">
        <v>431152</v>
      </c>
      <c r="G181" s="152">
        <v>43651</v>
      </c>
      <c r="I181" s="19" t="s">
        <v>298</v>
      </c>
    </row>
    <row r="182" spans="1:9" ht="15" customHeight="1">
      <c r="A182" s="94">
        <v>860049313</v>
      </c>
      <c r="B182" s="94" t="s">
        <v>38</v>
      </c>
      <c r="C182" s="94" t="s">
        <v>547</v>
      </c>
      <c r="D182" s="94">
        <v>6449844</v>
      </c>
      <c r="E182" s="156">
        <v>792254</v>
      </c>
      <c r="F182" s="135">
        <v>431166</v>
      </c>
      <c r="G182" s="152">
        <v>43648</v>
      </c>
      <c r="I182" s="19" t="s">
        <v>298</v>
      </c>
    </row>
    <row r="183" spans="1:9" ht="15" customHeight="1">
      <c r="A183" s="94">
        <v>860049313</v>
      </c>
      <c r="B183" s="94" t="s">
        <v>38</v>
      </c>
      <c r="C183" s="94" t="s">
        <v>547</v>
      </c>
      <c r="D183" s="94">
        <v>6449844</v>
      </c>
      <c r="E183" s="156">
        <v>38869970</v>
      </c>
      <c r="F183" s="135">
        <v>431165</v>
      </c>
      <c r="G183" s="152">
        <v>43648</v>
      </c>
      <c r="I183" s="19" t="s">
        <v>298</v>
      </c>
    </row>
    <row r="184" spans="1:9" ht="15" customHeight="1">
      <c r="A184" s="94">
        <v>860049313</v>
      </c>
      <c r="B184" s="94" t="s">
        <v>38</v>
      </c>
      <c r="C184" s="94" t="s">
        <v>547</v>
      </c>
      <c r="D184" s="94">
        <v>6449844</v>
      </c>
      <c r="E184" s="156">
        <v>1687896</v>
      </c>
      <c r="F184" s="135">
        <v>433592</v>
      </c>
      <c r="G184" s="152">
        <v>43712</v>
      </c>
      <c r="I184" s="19" t="s">
        <v>298</v>
      </c>
    </row>
    <row r="185" spans="1:9" ht="15" customHeight="1">
      <c r="A185" s="1"/>
      <c r="B185" s="1"/>
      <c r="C185" s="1"/>
      <c r="D185" s="1"/>
      <c r="E185" s="4"/>
      <c r="I185" s="19" t="s">
        <v>298</v>
      </c>
    </row>
    <row r="186" spans="1:9" ht="15" customHeight="1">
      <c r="A186" s="1"/>
      <c r="B186" s="1"/>
      <c r="C186" s="1"/>
      <c r="D186" s="1"/>
      <c r="E186" s="4"/>
      <c r="I186" s="19" t="s">
        <v>298</v>
      </c>
    </row>
    <row r="187" spans="1:9" ht="15" customHeight="1">
      <c r="A187" s="94">
        <v>811036638</v>
      </c>
      <c r="B187" s="94" t="s">
        <v>27</v>
      </c>
      <c r="C187" s="94" t="s">
        <v>548</v>
      </c>
      <c r="D187" s="94">
        <v>4444742</v>
      </c>
      <c r="E187" s="91">
        <v>158187504.18</v>
      </c>
      <c r="F187" s="21"/>
      <c r="G187" s="21"/>
      <c r="I187" s="19" t="s">
        <v>298</v>
      </c>
    </row>
    <row r="188" spans="1:9" ht="15" customHeight="1">
      <c r="A188" s="94">
        <v>811036638</v>
      </c>
      <c r="B188" s="94" t="s">
        <v>27</v>
      </c>
      <c r="C188" s="94" t="s">
        <v>548</v>
      </c>
      <c r="D188" s="94">
        <v>4444742</v>
      </c>
      <c r="E188" s="97">
        <v>2187504.18</v>
      </c>
      <c r="F188" s="21" t="s">
        <v>479</v>
      </c>
      <c r="G188" s="20">
        <v>42880</v>
      </c>
      <c r="I188" s="19" t="s">
        <v>298</v>
      </c>
    </row>
    <row r="189" spans="1:9" ht="15" customHeight="1">
      <c r="A189" s="94">
        <v>811036638</v>
      </c>
      <c r="B189" s="94" t="s">
        <v>27</v>
      </c>
      <c r="C189" s="94" t="s">
        <v>548</v>
      </c>
      <c r="D189" s="94">
        <v>4444742</v>
      </c>
      <c r="E189" s="97">
        <v>156000000</v>
      </c>
      <c r="F189" s="21" t="s">
        <v>532</v>
      </c>
      <c r="G189" s="20">
        <v>43686</v>
      </c>
      <c r="I189" s="19" t="s">
        <v>298</v>
      </c>
    </row>
    <row r="190" spans="1:9" ht="15" customHeight="1">
      <c r="A190" s="1"/>
      <c r="B190" s="1"/>
      <c r="C190" s="1"/>
      <c r="D190" s="1"/>
      <c r="E190" s="4"/>
      <c r="I190" s="19" t="s">
        <v>298</v>
      </c>
    </row>
    <row r="191" spans="1:9" ht="15" customHeight="1">
      <c r="A191" s="1"/>
      <c r="B191" s="1"/>
      <c r="C191" s="1"/>
      <c r="D191" s="1"/>
      <c r="E191" s="4"/>
      <c r="I191" s="19" t="s">
        <v>298</v>
      </c>
    </row>
    <row r="192" spans="1:9" ht="15" customHeight="1">
      <c r="A192" s="94">
        <v>900129415</v>
      </c>
      <c r="B192" s="94" t="s">
        <v>40</v>
      </c>
      <c r="C192" s="94" t="s">
        <v>549</v>
      </c>
      <c r="D192" s="94">
        <v>2855020</v>
      </c>
      <c r="E192" s="91">
        <f>SUM(E193:E204)</f>
        <v>93609840</v>
      </c>
      <c r="F192" s="21"/>
      <c r="G192" s="21"/>
      <c r="I192" s="19" t="s">
        <v>298</v>
      </c>
    </row>
    <row r="193" spans="1:9" ht="15" customHeight="1">
      <c r="A193" s="94">
        <v>900129415</v>
      </c>
      <c r="B193" s="94" t="s">
        <v>40</v>
      </c>
      <c r="C193" s="94" t="s">
        <v>549</v>
      </c>
      <c r="D193" s="94">
        <v>2855020</v>
      </c>
      <c r="E193" s="156">
        <v>309953</v>
      </c>
      <c r="F193" s="135">
        <v>41847</v>
      </c>
      <c r="G193" s="152">
        <v>43748</v>
      </c>
      <c r="I193" s="19" t="s">
        <v>298</v>
      </c>
    </row>
    <row r="194" spans="1:9" ht="15" customHeight="1">
      <c r="A194" s="94">
        <v>900129415</v>
      </c>
      <c r="B194" s="94" t="s">
        <v>40</v>
      </c>
      <c r="C194" s="94" t="s">
        <v>549</v>
      </c>
      <c r="D194" s="94">
        <v>2855020</v>
      </c>
      <c r="E194" s="156">
        <v>186732</v>
      </c>
      <c r="F194" s="135">
        <v>41907</v>
      </c>
      <c r="G194" s="152">
        <v>43749</v>
      </c>
      <c r="I194" s="19" t="s">
        <v>298</v>
      </c>
    </row>
    <row r="195" spans="1:9" ht="15" customHeight="1">
      <c r="A195" s="94">
        <v>900129415</v>
      </c>
      <c r="B195" s="94" t="s">
        <v>40</v>
      </c>
      <c r="C195" s="94" t="s">
        <v>549</v>
      </c>
      <c r="D195" s="94">
        <v>2855020</v>
      </c>
      <c r="E195" s="156">
        <v>13500446</v>
      </c>
      <c r="F195" s="135">
        <v>41925</v>
      </c>
      <c r="G195" s="152">
        <v>43753</v>
      </c>
      <c r="I195" s="19" t="s">
        <v>298</v>
      </c>
    </row>
    <row r="196" spans="1:9" ht="15" customHeight="1">
      <c r="A196" s="94">
        <v>900129415</v>
      </c>
      <c r="B196" s="94" t="s">
        <v>40</v>
      </c>
      <c r="C196" s="94" t="s">
        <v>549</v>
      </c>
      <c r="D196" s="94">
        <v>2855020</v>
      </c>
      <c r="E196" s="156">
        <v>10153926</v>
      </c>
      <c r="F196" s="135">
        <v>42112</v>
      </c>
      <c r="G196" s="152">
        <v>43768</v>
      </c>
      <c r="I196" s="19" t="s">
        <v>298</v>
      </c>
    </row>
    <row r="197" spans="1:9" ht="15" customHeight="1">
      <c r="A197" s="94">
        <v>900129415</v>
      </c>
      <c r="B197" s="94" t="s">
        <v>40</v>
      </c>
      <c r="C197" s="94" t="s">
        <v>549</v>
      </c>
      <c r="D197" s="94">
        <v>2855020</v>
      </c>
      <c r="E197" s="156">
        <v>3389615</v>
      </c>
      <c r="F197" s="135">
        <v>42253</v>
      </c>
      <c r="G197" s="152">
        <v>43781</v>
      </c>
      <c r="I197" s="19" t="s">
        <v>298</v>
      </c>
    </row>
    <row r="198" spans="1:9" ht="15" customHeight="1">
      <c r="A198" s="94">
        <v>900129415</v>
      </c>
      <c r="B198" s="94" t="s">
        <v>40</v>
      </c>
      <c r="C198" s="94" t="s">
        <v>549</v>
      </c>
      <c r="D198" s="94">
        <v>2855020</v>
      </c>
      <c r="E198" s="156">
        <v>439285</v>
      </c>
      <c r="F198" s="135">
        <v>42415</v>
      </c>
      <c r="G198" s="152">
        <v>43790</v>
      </c>
      <c r="I198" s="19" t="s">
        <v>298</v>
      </c>
    </row>
    <row r="199" spans="1:9" ht="15" customHeight="1">
      <c r="A199" s="94">
        <v>900129415</v>
      </c>
      <c r="B199" s="94" t="s">
        <v>40</v>
      </c>
      <c r="C199" s="94" t="s">
        <v>549</v>
      </c>
      <c r="D199" s="94">
        <v>2855020</v>
      </c>
      <c r="E199" s="156">
        <v>17548962</v>
      </c>
      <c r="F199" s="135" t="s">
        <v>533</v>
      </c>
      <c r="G199" s="152">
        <v>43802</v>
      </c>
      <c r="I199" s="19" t="s">
        <v>298</v>
      </c>
    </row>
    <row r="200" spans="1:9" ht="15" customHeight="1">
      <c r="A200" s="94">
        <v>900129415</v>
      </c>
      <c r="B200" s="94" t="s">
        <v>40</v>
      </c>
      <c r="C200" s="94" t="s">
        <v>549</v>
      </c>
      <c r="D200" s="94">
        <v>2855020</v>
      </c>
      <c r="E200" s="156">
        <v>15949878</v>
      </c>
      <c r="F200" s="135" t="s">
        <v>534</v>
      </c>
      <c r="G200" s="152">
        <v>43804</v>
      </c>
      <c r="I200" s="19" t="s">
        <v>298</v>
      </c>
    </row>
    <row r="201" spans="1:9" ht="15" customHeight="1">
      <c r="A201" s="94">
        <v>900129415</v>
      </c>
      <c r="B201" s="94" t="s">
        <v>40</v>
      </c>
      <c r="C201" s="94" t="s">
        <v>549</v>
      </c>
      <c r="D201" s="94">
        <v>2855020</v>
      </c>
      <c r="E201" s="156">
        <v>280667</v>
      </c>
      <c r="F201" s="135" t="s">
        <v>535</v>
      </c>
      <c r="G201" s="152">
        <v>43818</v>
      </c>
      <c r="I201" s="19" t="s">
        <v>298</v>
      </c>
    </row>
    <row r="202" spans="1:9" ht="15" customHeight="1">
      <c r="A202" s="94">
        <v>900129415</v>
      </c>
      <c r="B202" s="94" t="s">
        <v>40</v>
      </c>
      <c r="C202" s="94" t="s">
        <v>549</v>
      </c>
      <c r="D202" s="94">
        <v>2855020</v>
      </c>
      <c r="E202" s="156">
        <f>740424-606264</f>
        <v>134160</v>
      </c>
      <c r="F202" s="135" t="s">
        <v>536</v>
      </c>
      <c r="G202" s="152">
        <v>43902</v>
      </c>
      <c r="I202" s="19" t="s">
        <v>298</v>
      </c>
    </row>
    <row r="203" spans="1:9" ht="15" customHeight="1">
      <c r="A203" s="94">
        <v>900129415</v>
      </c>
      <c r="B203" s="94" t="s">
        <v>40</v>
      </c>
      <c r="C203" s="94" t="s">
        <v>549</v>
      </c>
      <c r="D203" s="94">
        <v>2855020</v>
      </c>
      <c r="E203" s="156">
        <v>31383327</v>
      </c>
      <c r="F203" s="135" t="s">
        <v>480</v>
      </c>
      <c r="G203" s="152">
        <v>43850</v>
      </c>
      <c r="I203" s="19" t="s">
        <v>298</v>
      </c>
    </row>
    <row r="204" spans="1:9" ht="15" customHeight="1">
      <c r="A204" s="94">
        <v>900129415</v>
      </c>
      <c r="B204" s="94" t="s">
        <v>40</v>
      </c>
      <c r="C204" s="94" t="s">
        <v>549</v>
      </c>
      <c r="D204" s="94">
        <v>2855020</v>
      </c>
      <c r="E204" s="156">
        <v>332889</v>
      </c>
      <c r="F204" s="135" t="s">
        <v>481</v>
      </c>
      <c r="G204" s="152">
        <v>43908</v>
      </c>
      <c r="I204" s="19" t="s">
        <v>298</v>
      </c>
    </row>
    <row r="205" spans="1:9" ht="15" customHeight="1">
      <c r="A205" s="1"/>
      <c r="B205" s="1"/>
      <c r="C205" s="1"/>
      <c r="D205" s="1"/>
      <c r="E205" s="4"/>
      <c r="I205" s="19" t="s">
        <v>298</v>
      </c>
    </row>
    <row r="206" spans="1:9" ht="15" customHeight="1">
      <c r="A206" s="1"/>
      <c r="B206" s="1"/>
      <c r="C206" s="1"/>
      <c r="D206" s="1"/>
      <c r="E206" s="4"/>
      <c r="I206" s="19" t="s">
        <v>298</v>
      </c>
    </row>
    <row r="207" spans="1:9" ht="15" customHeight="1">
      <c r="A207" s="94">
        <v>900561861</v>
      </c>
      <c r="B207" s="94" t="s">
        <v>62</v>
      </c>
      <c r="C207" s="94" t="s">
        <v>550</v>
      </c>
      <c r="D207" s="94">
        <v>5190886</v>
      </c>
      <c r="E207" s="91">
        <f>SUM(E208:E214)</f>
        <v>28323069</v>
      </c>
      <c r="F207" s="21"/>
      <c r="G207" s="21"/>
      <c r="I207" s="19" t="s">
        <v>298</v>
      </c>
    </row>
    <row r="208" spans="1:9" ht="15" customHeight="1">
      <c r="A208" s="94">
        <v>900561861</v>
      </c>
      <c r="B208" s="94" t="s">
        <v>62</v>
      </c>
      <c r="C208" s="94" t="s">
        <v>550</v>
      </c>
      <c r="D208" s="94">
        <v>5190886</v>
      </c>
      <c r="E208" s="156">
        <f>965997-106169</f>
        <v>859828</v>
      </c>
      <c r="F208" s="135">
        <v>9995</v>
      </c>
      <c r="G208" s="152">
        <v>43866</v>
      </c>
      <c r="I208" s="19" t="s">
        <v>298</v>
      </c>
    </row>
    <row r="209" spans="1:9" ht="15" customHeight="1">
      <c r="A209" s="94">
        <v>900561861</v>
      </c>
      <c r="B209" s="94" t="s">
        <v>62</v>
      </c>
      <c r="C209" s="94" t="s">
        <v>550</v>
      </c>
      <c r="D209" s="94">
        <v>5190886</v>
      </c>
      <c r="E209" s="156">
        <v>5090983</v>
      </c>
      <c r="F209" s="135">
        <v>9994</v>
      </c>
      <c r="G209" s="152">
        <v>43866</v>
      </c>
      <c r="I209" s="19" t="s">
        <v>298</v>
      </c>
    </row>
    <row r="210" spans="1:9" ht="15" customHeight="1">
      <c r="A210" s="94">
        <v>900561861</v>
      </c>
      <c r="B210" s="94" t="s">
        <v>62</v>
      </c>
      <c r="C210" s="94" t="s">
        <v>550</v>
      </c>
      <c r="D210" s="94">
        <v>5190886</v>
      </c>
      <c r="E210" s="156">
        <v>898628</v>
      </c>
      <c r="F210" s="135">
        <v>9887</v>
      </c>
      <c r="G210" s="152">
        <v>43843</v>
      </c>
      <c r="I210" s="19" t="s">
        <v>298</v>
      </c>
    </row>
    <row r="211" spans="1:9" ht="15" customHeight="1">
      <c r="A211" s="94">
        <v>900561861</v>
      </c>
      <c r="B211" s="94" t="s">
        <v>62</v>
      </c>
      <c r="C211" s="94" t="s">
        <v>550</v>
      </c>
      <c r="D211" s="94">
        <v>5190886</v>
      </c>
      <c r="E211" s="156">
        <v>3605979</v>
      </c>
      <c r="F211" s="135">
        <v>9952</v>
      </c>
      <c r="G211" s="152">
        <v>43858</v>
      </c>
      <c r="I211" s="19" t="s">
        <v>298</v>
      </c>
    </row>
    <row r="212" spans="1:9" ht="15" customHeight="1">
      <c r="A212" s="94">
        <v>900561861</v>
      </c>
      <c r="B212" s="94" t="s">
        <v>62</v>
      </c>
      <c r="C212" s="94" t="s">
        <v>550</v>
      </c>
      <c r="D212" s="94">
        <v>5190886</v>
      </c>
      <c r="E212" s="156">
        <v>2797472</v>
      </c>
      <c r="F212" s="135">
        <v>9992</v>
      </c>
      <c r="G212" s="152">
        <v>43885</v>
      </c>
      <c r="I212" s="19" t="s">
        <v>298</v>
      </c>
    </row>
    <row r="213" spans="1:9" ht="15" customHeight="1">
      <c r="A213" s="94">
        <v>900561861</v>
      </c>
      <c r="B213" s="94" t="s">
        <v>62</v>
      </c>
      <c r="C213" s="94" t="s">
        <v>550</v>
      </c>
      <c r="D213" s="94">
        <v>5190886</v>
      </c>
      <c r="E213" s="156">
        <v>4406743</v>
      </c>
      <c r="F213" s="135">
        <v>15112</v>
      </c>
      <c r="G213" s="152">
        <v>43889</v>
      </c>
      <c r="I213" s="19" t="s">
        <v>298</v>
      </c>
    </row>
    <row r="214" spans="1:9" ht="15" customHeight="1">
      <c r="A214" s="94">
        <v>900561861</v>
      </c>
      <c r="B214" s="94" t="s">
        <v>62</v>
      </c>
      <c r="C214" s="94" t="s">
        <v>550</v>
      </c>
      <c r="D214" s="94">
        <v>5190886</v>
      </c>
      <c r="E214" s="156">
        <v>10663436</v>
      </c>
      <c r="F214" s="135">
        <v>8995</v>
      </c>
      <c r="G214" s="152">
        <v>43889</v>
      </c>
      <c r="I214" s="19" t="s">
        <v>298</v>
      </c>
    </row>
    <row r="215" spans="1:9" ht="15" customHeight="1">
      <c r="A215" s="1"/>
      <c r="B215" s="1"/>
      <c r="C215" s="1"/>
      <c r="D215" s="1"/>
      <c r="E215" s="4"/>
      <c r="I215" s="19" t="s">
        <v>298</v>
      </c>
    </row>
    <row r="216" spans="1:9" ht="15" customHeight="1">
      <c r="A216" s="1"/>
      <c r="B216" s="1"/>
      <c r="C216" s="1"/>
      <c r="D216" s="1"/>
      <c r="E216" s="4"/>
      <c r="I216" s="19" t="s">
        <v>298</v>
      </c>
    </row>
    <row r="217" spans="1:9" ht="15" customHeight="1">
      <c r="A217" s="94">
        <v>830076882</v>
      </c>
      <c r="B217" s="94" t="s">
        <v>57</v>
      </c>
      <c r="C217" s="94" t="s">
        <v>551</v>
      </c>
      <c r="D217" s="94">
        <v>6111900</v>
      </c>
      <c r="E217" s="22">
        <v>39913351</v>
      </c>
      <c r="I217" s="19" t="s">
        <v>298</v>
      </c>
    </row>
    <row r="218" spans="1:9" ht="15" customHeight="1">
      <c r="A218" s="1"/>
      <c r="B218" s="1"/>
      <c r="C218" s="1"/>
      <c r="D218" s="1"/>
      <c r="E218" s="4"/>
      <c r="I218" s="19" t="s">
        <v>298</v>
      </c>
    </row>
    <row r="219" spans="1:9" ht="15" customHeight="1">
      <c r="A219" s="1"/>
      <c r="B219" s="1"/>
      <c r="C219" s="1"/>
      <c r="D219" s="1"/>
      <c r="E219" s="4"/>
      <c r="I219" s="19" t="s">
        <v>298</v>
      </c>
    </row>
    <row r="220" spans="1:9" ht="15" customHeight="1">
      <c r="A220" s="94">
        <v>79134549</v>
      </c>
      <c r="B220" s="94" t="s">
        <v>55</v>
      </c>
      <c r="C220" s="94" t="s">
        <v>552</v>
      </c>
      <c r="D220" s="94">
        <v>4618623</v>
      </c>
      <c r="E220" s="91">
        <v>17682348</v>
      </c>
      <c r="F220" s="21"/>
      <c r="G220" s="21"/>
      <c r="I220" s="19" t="s">
        <v>298</v>
      </c>
    </row>
    <row r="221" spans="1:9" ht="15" customHeight="1">
      <c r="A221" s="94">
        <v>79134549</v>
      </c>
      <c r="B221" s="94" t="s">
        <v>55</v>
      </c>
      <c r="C221" s="94" t="s">
        <v>552</v>
      </c>
      <c r="D221" s="94">
        <v>4618623</v>
      </c>
      <c r="E221" s="156">
        <v>1065324</v>
      </c>
      <c r="F221" s="135">
        <v>1152</v>
      </c>
      <c r="G221" s="152">
        <v>43739</v>
      </c>
      <c r="I221" s="19" t="s">
        <v>298</v>
      </c>
    </row>
    <row r="222" spans="1:9" ht="15" customHeight="1">
      <c r="A222" s="94">
        <v>79134549</v>
      </c>
      <c r="B222" s="94" t="s">
        <v>55</v>
      </c>
      <c r="C222" s="94" t="s">
        <v>552</v>
      </c>
      <c r="D222" s="94">
        <v>4618623</v>
      </c>
      <c r="E222" s="156">
        <v>1961732</v>
      </c>
      <c r="F222" s="135">
        <v>1174</v>
      </c>
      <c r="G222" s="152">
        <v>43766</v>
      </c>
      <c r="I222" s="19" t="s">
        <v>298</v>
      </c>
    </row>
    <row r="223" spans="1:9" ht="15" customHeight="1">
      <c r="A223" s="94">
        <v>79134549</v>
      </c>
      <c r="B223" s="94" t="s">
        <v>55</v>
      </c>
      <c r="C223" s="94" t="s">
        <v>552</v>
      </c>
      <c r="D223" s="94">
        <v>4618623</v>
      </c>
      <c r="E223" s="156">
        <v>1961732</v>
      </c>
      <c r="F223" s="135">
        <v>1191</v>
      </c>
      <c r="G223" s="152">
        <v>43788</v>
      </c>
      <c r="I223" s="19" t="s">
        <v>298</v>
      </c>
    </row>
    <row r="224" spans="1:9" ht="15" customHeight="1">
      <c r="A224" s="94">
        <v>79134549</v>
      </c>
      <c r="B224" s="94" t="s">
        <v>55</v>
      </c>
      <c r="C224" s="94" t="s">
        <v>552</v>
      </c>
      <c r="D224" s="94">
        <v>4618623</v>
      </c>
      <c r="E224" s="156">
        <v>12693560</v>
      </c>
      <c r="F224" s="135">
        <v>1230</v>
      </c>
      <c r="G224" s="152">
        <v>43881</v>
      </c>
      <c r="I224" s="19" t="s">
        <v>298</v>
      </c>
    </row>
    <row r="225" spans="1:9" ht="15" customHeight="1">
      <c r="A225" s="1"/>
      <c r="B225" s="1"/>
      <c r="C225" s="1"/>
      <c r="D225" s="1"/>
      <c r="E225" s="4"/>
      <c r="I225" s="19" t="s">
        <v>298</v>
      </c>
    </row>
    <row r="226" spans="1:9" ht="15" customHeight="1">
      <c r="A226" s="1"/>
      <c r="B226" s="1"/>
      <c r="C226" s="1"/>
      <c r="D226" s="1"/>
      <c r="E226" s="4"/>
      <c r="I226" s="19" t="s">
        <v>298</v>
      </c>
    </row>
    <row r="227" spans="1:9" ht="15" customHeight="1">
      <c r="A227" s="1"/>
      <c r="B227" s="1"/>
      <c r="C227" s="1"/>
      <c r="D227" s="1"/>
      <c r="E227" s="4"/>
      <c r="I227" s="19" t="s">
        <v>298</v>
      </c>
    </row>
    <row r="228" spans="1:9" ht="15" customHeight="1">
      <c r="A228" s="94">
        <v>900721740</v>
      </c>
      <c r="B228" s="94" t="s">
        <v>63</v>
      </c>
      <c r="C228" s="94" t="s">
        <v>553</v>
      </c>
      <c r="D228" s="94">
        <v>8759212</v>
      </c>
      <c r="E228" s="91">
        <v>5119068.25</v>
      </c>
      <c r="F228" s="21"/>
      <c r="G228" s="21"/>
      <c r="I228" s="19" t="s">
        <v>298</v>
      </c>
    </row>
    <row r="229" spans="1:9" ht="15" customHeight="1">
      <c r="A229" s="94">
        <v>900721740</v>
      </c>
      <c r="B229" s="94" t="s">
        <v>63</v>
      </c>
      <c r="C229" s="94" t="s">
        <v>553</v>
      </c>
      <c r="D229" s="94">
        <v>8759212</v>
      </c>
      <c r="E229" s="22">
        <v>2911867</v>
      </c>
      <c r="F229" s="21">
        <v>11589</v>
      </c>
      <c r="G229" s="20">
        <v>43756</v>
      </c>
      <c r="I229" s="19" t="s">
        <v>298</v>
      </c>
    </row>
    <row r="230" spans="1:9" ht="15" customHeight="1">
      <c r="A230" s="94">
        <v>900721740</v>
      </c>
      <c r="B230" s="94" t="s">
        <v>63</v>
      </c>
      <c r="C230" s="94" t="s">
        <v>553</v>
      </c>
      <c r="D230" s="94">
        <v>8759212</v>
      </c>
      <c r="E230" s="22">
        <v>2207192</v>
      </c>
      <c r="F230" s="21">
        <v>282</v>
      </c>
      <c r="G230" s="20">
        <v>43886</v>
      </c>
      <c r="I230" s="19" t="s">
        <v>298</v>
      </c>
    </row>
    <row r="231" spans="1:9" ht="15" customHeight="1">
      <c r="A231" s="1"/>
      <c r="B231" s="1"/>
      <c r="C231" s="1"/>
      <c r="D231" s="1"/>
      <c r="E231" s="4"/>
      <c r="I231" s="19" t="s">
        <v>298</v>
      </c>
    </row>
    <row r="232" spans="1:9" ht="15" customHeight="1">
      <c r="A232" s="1"/>
      <c r="B232" s="1"/>
      <c r="C232" s="1"/>
      <c r="D232" s="1"/>
      <c r="E232" s="4"/>
      <c r="I232" s="19" t="s">
        <v>298</v>
      </c>
    </row>
    <row r="233" spans="1:9" ht="15" customHeight="1">
      <c r="A233" s="94">
        <v>900511897</v>
      </c>
      <c r="B233" s="94" t="s">
        <v>61</v>
      </c>
      <c r="C233" s="94" t="s">
        <v>554</v>
      </c>
      <c r="D233" s="94">
        <v>8234079</v>
      </c>
      <c r="E233" s="91">
        <v>1867282.15</v>
      </c>
      <c r="F233" s="21">
        <v>29587</v>
      </c>
      <c r="G233" s="20">
        <v>43171</v>
      </c>
      <c r="I233" s="19" t="s">
        <v>298</v>
      </c>
    </row>
    <row r="234" spans="1:9" ht="15" customHeight="1">
      <c r="A234" s="1"/>
      <c r="B234" s="1"/>
      <c r="C234" s="1"/>
      <c r="D234" s="1"/>
      <c r="E234" s="5"/>
      <c r="G234" s="6"/>
      <c r="I234" s="19" t="s">
        <v>298</v>
      </c>
    </row>
    <row r="235" spans="1:9" ht="15" customHeight="1">
      <c r="A235" s="94">
        <v>900205840</v>
      </c>
      <c r="B235" s="94" t="s">
        <v>42</v>
      </c>
      <c r="C235" s="94" t="s">
        <v>555</v>
      </c>
      <c r="D235" s="94">
        <v>2690364</v>
      </c>
      <c r="E235" s="91">
        <f>SUM(E236:E241)</f>
        <v>2692139</v>
      </c>
      <c r="F235" s="21"/>
      <c r="G235" s="21"/>
      <c r="I235" s="19" t="s">
        <v>298</v>
      </c>
    </row>
    <row r="236" spans="1:9" ht="15" customHeight="1">
      <c r="A236" s="94">
        <v>900205840</v>
      </c>
      <c r="B236" s="94" t="s">
        <v>42</v>
      </c>
      <c r="C236" s="94" t="s">
        <v>555</v>
      </c>
      <c r="D236" s="94">
        <v>2690364</v>
      </c>
      <c r="E236" s="22">
        <v>418882</v>
      </c>
      <c r="F236" s="21">
        <v>1729</v>
      </c>
      <c r="G236" s="20">
        <v>43818</v>
      </c>
      <c r="I236" s="19" t="s">
        <v>298</v>
      </c>
    </row>
    <row r="237" spans="1:9" ht="15" customHeight="1">
      <c r="A237" s="94"/>
      <c r="B237" s="94"/>
      <c r="C237" s="94"/>
      <c r="D237" s="94"/>
      <c r="E237" s="22">
        <v>503370</v>
      </c>
      <c r="F237" s="21">
        <v>2323</v>
      </c>
      <c r="G237" s="20"/>
      <c r="I237" s="19" t="s">
        <v>298</v>
      </c>
    </row>
    <row r="238" spans="1:9" ht="15" customHeight="1">
      <c r="A238" s="94">
        <v>900205840</v>
      </c>
      <c r="B238" s="94" t="s">
        <v>42</v>
      </c>
      <c r="C238" s="94" t="s">
        <v>555</v>
      </c>
      <c r="D238" s="94">
        <v>2690364</v>
      </c>
      <c r="E238" s="22">
        <v>335580</v>
      </c>
      <c r="F238" s="21">
        <v>2045</v>
      </c>
      <c r="G238" s="20">
        <v>43866</v>
      </c>
      <c r="I238" s="19" t="s">
        <v>298</v>
      </c>
    </row>
    <row r="239" spans="1:9" ht="15" customHeight="1">
      <c r="A239" s="94">
        <v>900205840</v>
      </c>
      <c r="B239" s="94" t="s">
        <v>42</v>
      </c>
      <c r="C239" s="94" t="s">
        <v>555</v>
      </c>
      <c r="D239" s="94">
        <v>2690364</v>
      </c>
      <c r="E239" s="22">
        <v>812532</v>
      </c>
      <c r="F239" s="21">
        <v>2059</v>
      </c>
      <c r="G239" s="20">
        <v>43866</v>
      </c>
      <c r="I239" s="19" t="s">
        <v>298</v>
      </c>
    </row>
    <row r="240" spans="1:9" ht="15" customHeight="1">
      <c r="A240" s="94">
        <v>900205840</v>
      </c>
      <c r="B240" s="94" t="s">
        <v>42</v>
      </c>
      <c r="C240" s="94" t="s">
        <v>555</v>
      </c>
      <c r="D240" s="94">
        <v>2690364</v>
      </c>
      <c r="E240" s="22">
        <v>265965</v>
      </c>
      <c r="F240" s="21">
        <v>2276</v>
      </c>
      <c r="G240" s="20">
        <v>43889</v>
      </c>
      <c r="I240" s="19" t="s">
        <v>298</v>
      </c>
    </row>
    <row r="241" spans="1:9" ht="15" customHeight="1">
      <c r="A241" s="94">
        <v>900205840</v>
      </c>
      <c r="B241" s="94" t="s">
        <v>42</v>
      </c>
      <c r="C241" s="94" t="s">
        <v>555</v>
      </c>
      <c r="D241" s="94">
        <v>2690364</v>
      </c>
      <c r="E241" s="22">
        <v>355810</v>
      </c>
      <c r="F241" s="21">
        <v>2358</v>
      </c>
      <c r="G241" s="20">
        <v>43896</v>
      </c>
      <c r="I241" s="19" t="s">
        <v>298</v>
      </c>
    </row>
    <row r="242" spans="1:9" ht="15" customHeight="1">
      <c r="A242" s="1"/>
      <c r="B242" s="1"/>
      <c r="C242" s="1"/>
      <c r="D242" s="1"/>
      <c r="E242" s="4"/>
      <c r="I242" s="19" t="s">
        <v>298</v>
      </c>
    </row>
    <row r="243" spans="1:9" ht="15" customHeight="1">
      <c r="A243" s="94">
        <v>901197061</v>
      </c>
      <c r="B243" s="94" t="s">
        <v>272</v>
      </c>
      <c r="C243" s="94" t="s">
        <v>556</v>
      </c>
      <c r="D243" s="94">
        <v>3152161917</v>
      </c>
      <c r="E243" s="91">
        <v>1948700</v>
      </c>
      <c r="F243" s="21" t="s">
        <v>557</v>
      </c>
      <c r="G243" s="20">
        <v>43861</v>
      </c>
      <c r="I243" s="19" t="s">
        <v>298</v>
      </c>
    </row>
    <row r="244" spans="1:9" ht="15" customHeight="1">
      <c r="A244" s="1"/>
      <c r="B244" s="1"/>
      <c r="C244" s="1"/>
      <c r="D244" s="1"/>
      <c r="E244" s="4"/>
      <c r="I244" s="19" t="s">
        <v>298</v>
      </c>
    </row>
    <row r="245" spans="1:9" ht="15" customHeight="1">
      <c r="A245" s="1"/>
      <c r="B245" s="1"/>
      <c r="C245" s="1"/>
      <c r="D245" s="1"/>
      <c r="E245" s="4">
        <f>+E243+E235+E233+E228+E220+E217+E207+E192+E187+E159+E53+E10+E8</f>
        <v>4073658751.5</v>
      </c>
      <c r="I245" s="19" t="s">
        <v>298</v>
      </c>
    </row>
    <row r="246" ht="15" customHeight="1">
      <c r="I246" s="19" t="s">
        <v>298</v>
      </c>
    </row>
    <row r="247" spans="1:9" ht="15" customHeight="1">
      <c r="A247" s="215" t="s">
        <v>482</v>
      </c>
      <c r="B247" s="215"/>
      <c r="C247" s="179"/>
      <c r="D247" s="179"/>
      <c r="G247" s="19" t="s">
        <v>558</v>
      </c>
      <c r="H247" s="180">
        <v>3983.29</v>
      </c>
      <c r="I247" s="19" t="s">
        <v>298</v>
      </c>
    </row>
    <row r="248" spans="1:9" ht="15" customHeight="1">
      <c r="A248" s="94">
        <v>87989876</v>
      </c>
      <c r="B248" s="94" t="s">
        <v>22</v>
      </c>
      <c r="C248" s="94" t="s">
        <v>559</v>
      </c>
      <c r="D248" s="94">
        <v>9544334490</v>
      </c>
      <c r="E248" s="5">
        <v>511068410.91</v>
      </c>
      <c r="F248" s="21"/>
      <c r="G248" s="21"/>
      <c r="I248" s="19" t="s">
        <v>298</v>
      </c>
    </row>
    <row r="249" spans="1:9" ht="15" customHeight="1">
      <c r="A249" s="94">
        <v>87989876</v>
      </c>
      <c r="B249" s="94" t="s">
        <v>22</v>
      </c>
      <c r="C249" s="94" t="s">
        <v>559</v>
      </c>
      <c r="D249" s="94">
        <v>9544334490</v>
      </c>
      <c r="E249" s="156">
        <v>2523.74</v>
      </c>
      <c r="F249" s="135">
        <v>6486</v>
      </c>
      <c r="G249" s="152">
        <v>43522</v>
      </c>
      <c r="H249" s="45">
        <f>+E249*$H$247</f>
        <v>10052788.304599999</v>
      </c>
      <c r="I249" s="19" t="s">
        <v>298</v>
      </c>
    </row>
    <row r="250" spans="1:9" ht="15" customHeight="1">
      <c r="A250" s="94">
        <v>87989876</v>
      </c>
      <c r="B250" s="94" t="s">
        <v>22</v>
      </c>
      <c r="C250" s="94" t="s">
        <v>559</v>
      </c>
      <c r="D250" s="94">
        <v>9544334490</v>
      </c>
      <c r="E250" s="156">
        <v>14238.32</v>
      </c>
      <c r="F250" s="135" t="s">
        <v>506</v>
      </c>
      <c r="G250" s="152">
        <v>43528</v>
      </c>
      <c r="H250" s="45">
        <f aca="true" t="shared" si="1" ref="H250:H266">+E250*$H$247</f>
        <v>56715357.6728</v>
      </c>
      <c r="I250" s="19" t="s">
        <v>298</v>
      </c>
    </row>
    <row r="251" spans="1:9" ht="15" customHeight="1">
      <c r="A251" s="94">
        <v>87989876</v>
      </c>
      <c r="B251" s="94" t="s">
        <v>22</v>
      </c>
      <c r="C251" s="94" t="s">
        <v>559</v>
      </c>
      <c r="D251" s="94">
        <v>9544334490</v>
      </c>
      <c r="E251" s="156">
        <v>32123.22</v>
      </c>
      <c r="F251" s="135">
        <v>6586</v>
      </c>
      <c r="G251" s="152">
        <v>43580</v>
      </c>
      <c r="H251" s="45">
        <f t="shared" si="1"/>
        <v>127956100.9938</v>
      </c>
      <c r="I251" s="19" t="s">
        <v>298</v>
      </c>
    </row>
    <row r="252" spans="1:9" ht="15" customHeight="1">
      <c r="A252" s="94">
        <v>87989876</v>
      </c>
      <c r="B252" s="94" t="s">
        <v>22</v>
      </c>
      <c r="C252" s="94" t="s">
        <v>559</v>
      </c>
      <c r="D252" s="94">
        <v>9544334490</v>
      </c>
      <c r="E252" s="156">
        <v>2128.5</v>
      </c>
      <c r="F252" s="135">
        <v>6587</v>
      </c>
      <c r="G252" s="152">
        <v>43580</v>
      </c>
      <c r="H252" s="45">
        <f t="shared" si="1"/>
        <v>8478432.765</v>
      </c>
      <c r="I252" s="19" t="s">
        <v>298</v>
      </c>
    </row>
    <row r="253" spans="1:9" ht="15" customHeight="1">
      <c r="A253" s="94">
        <v>87989876</v>
      </c>
      <c r="B253" s="94" t="s">
        <v>22</v>
      </c>
      <c r="C253" s="94" t="s">
        <v>559</v>
      </c>
      <c r="D253" s="94">
        <v>9544334490</v>
      </c>
      <c r="E253" s="156">
        <v>2113.86</v>
      </c>
      <c r="F253" s="135" t="s">
        <v>506</v>
      </c>
      <c r="G253" s="152">
        <v>43591</v>
      </c>
      <c r="H253" s="45">
        <f t="shared" si="1"/>
        <v>8420117.3994</v>
      </c>
      <c r="I253" s="19" t="s">
        <v>298</v>
      </c>
    </row>
    <row r="254" spans="1:9" ht="15" customHeight="1">
      <c r="A254" s="94">
        <v>87989876</v>
      </c>
      <c r="B254" s="94" t="s">
        <v>22</v>
      </c>
      <c r="C254" s="94" t="s">
        <v>559</v>
      </c>
      <c r="D254" s="94">
        <v>9544334490</v>
      </c>
      <c r="E254" s="156">
        <v>2128.98</v>
      </c>
      <c r="F254" s="135">
        <v>6587</v>
      </c>
      <c r="G254" s="152">
        <v>43592</v>
      </c>
      <c r="H254" s="45">
        <f t="shared" si="1"/>
        <v>8480344.7442</v>
      </c>
      <c r="I254" s="19" t="s">
        <v>298</v>
      </c>
    </row>
    <row r="255" spans="1:9" ht="15" customHeight="1">
      <c r="A255" s="94">
        <v>87989876</v>
      </c>
      <c r="B255" s="94" t="s">
        <v>22</v>
      </c>
      <c r="C255" s="94" t="s">
        <v>559</v>
      </c>
      <c r="D255" s="94">
        <v>9544334490</v>
      </c>
      <c r="E255" s="156">
        <v>3080</v>
      </c>
      <c r="F255" s="135">
        <v>6586</v>
      </c>
      <c r="G255" s="152">
        <v>43634</v>
      </c>
      <c r="H255" s="45">
        <f t="shared" si="1"/>
        <v>12268533.2</v>
      </c>
      <c r="I255" s="19" t="s">
        <v>298</v>
      </c>
    </row>
    <row r="256" spans="1:9" ht="15" customHeight="1">
      <c r="A256" s="94">
        <v>87989876</v>
      </c>
      <c r="B256" s="94" t="s">
        <v>22</v>
      </c>
      <c r="C256" s="94" t="s">
        <v>559</v>
      </c>
      <c r="D256" s="94">
        <v>9544334490</v>
      </c>
      <c r="E256" s="156">
        <v>10600</v>
      </c>
      <c r="F256" s="135">
        <v>6586</v>
      </c>
      <c r="G256" s="152">
        <v>43656</v>
      </c>
      <c r="H256" s="45">
        <f t="shared" si="1"/>
        <v>42222874</v>
      </c>
      <c r="I256" s="19" t="s">
        <v>298</v>
      </c>
    </row>
    <row r="257" spans="1:9" ht="15" customHeight="1">
      <c r="A257" s="94">
        <v>87989876</v>
      </c>
      <c r="B257" s="94" t="s">
        <v>22</v>
      </c>
      <c r="C257" s="94" t="s">
        <v>559</v>
      </c>
      <c r="D257" s="94">
        <v>9544334490</v>
      </c>
      <c r="E257" s="156">
        <v>2062.5</v>
      </c>
      <c r="F257" s="135" t="s">
        <v>506</v>
      </c>
      <c r="G257" s="152">
        <v>43663</v>
      </c>
      <c r="H257" s="45">
        <f t="shared" si="1"/>
        <v>8215535.625</v>
      </c>
      <c r="I257" s="19" t="s">
        <v>298</v>
      </c>
    </row>
    <row r="258" spans="1:9" ht="15" customHeight="1">
      <c r="A258" s="94">
        <v>87989876</v>
      </c>
      <c r="B258" s="94" t="s">
        <v>22</v>
      </c>
      <c r="C258" s="94" t="s">
        <v>559</v>
      </c>
      <c r="D258" s="94">
        <v>9544334490</v>
      </c>
      <c r="E258" s="156">
        <v>2016</v>
      </c>
      <c r="F258" s="135">
        <v>7051</v>
      </c>
      <c r="G258" s="152">
        <v>43720</v>
      </c>
      <c r="H258" s="45">
        <f t="shared" si="1"/>
        <v>8030312.64</v>
      </c>
      <c r="I258" s="19" t="s">
        <v>298</v>
      </c>
    </row>
    <row r="259" spans="1:9" ht="15" customHeight="1">
      <c r="A259" s="94">
        <v>87989876</v>
      </c>
      <c r="B259" s="94" t="s">
        <v>22</v>
      </c>
      <c r="C259" s="94" t="s">
        <v>559</v>
      </c>
      <c r="D259" s="94">
        <v>9544334490</v>
      </c>
      <c r="E259" s="156">
        <v>1568</v>
      </c>
      <c r="F259" s="135">
        <v>7051</v>
      </c>
      <c r="G259" s="152">
        <v>43742</v>
      </c>
      <c r="H259" s="45">
        <f t="shared" si="1"/>
        <v>6245798.72</v>
      </c>
      <c r="I259" s="19" t="s">
        <v>298</v>
      </c>
    </row>
    <row r="260" spans="1:9" ht="15" customHeight="1">
      <c r="A260" s="94">
        <v>87989876</v>
      </c>
      <c r="B260" s="94" t="s">
        <v>22</v>
      </c>
      <c r="C260" s="94" t="s">
        <v>559</v>
      </c>
      <c r="D260" s="94">
        <v>9544334490</v>
      </c>
      <c r="E260" s="156">
        <v>2184</v>
      </c>
      <c r="F260" s="135">
        <v>7051</v>
      </c>
      <c r="G260" s="152">
        <v>43747</v>
      </c>
      <c r="H260" s="45">
        <f t="shared" si="1"/>
        <v>8699505.36</v>
      </c>
      <c r="I260" s="19" t="s">
        <v>298</v>
      </c>
    </row>
    <row r="261" spans="1:9" ht="15" customHeight="1">
      <c r="A261" s="94">
        <v>87989876</v>
      </c>
      <c r="B261" s="94" t="s">
        <v>22</v>
      </c>
      <c r="C261" s="94" t="s">
        <v>559</v>
      </c>
      <c r="D261" s="94">
        <v>9544334490</v>
      </c>
      <c r="E261" s="156">
        <v>3848.5</v>
      </c>
      <c r="F261" s="135">
        <v>7050</v>
      </c>
      <c r="G261" s="152">
        <v>43763</v>
      </c>
      <c r="H261" s="45">
        <f t="shared" si="1"/>
        <v>15329691.565</v>
      </c>
      <c r="I261" s="19" t="s">
        <v>298</v>
      </c>
    </row>
    <row r="262" spans="1:9" ht="15" customHeight="1">
      <c r="A262" s="94">
        <v>87989876</v>
      </c>
      <c r="B262" s="94" t="s">
        <v>22</v>
      </c>
      <c r="C262" s="94" t="s">
        <v>559</v>
      </c>
      <c r="D262" s="94">
        <v>9544334490</v>
      </c>
      <c r="E262" s="156">
        <v>3080</v>
      </c>
      <c r="F262" s="135">
        <v>7243</v>
      </c>
      <c r="G262" s="152">
        <v>43766</v>
      </c>
      <c r="H262" s="45">
        <f t="shared" si="1"/>
        <v>12268533.2</v>
      </c>
      <c r="I262" s="19" t="s">
        <v>298</v>
      </c>
    </row>
    <row r="263" spans="1:9" ht="15" customHeight="1">
      <c r="A263" s="94">
        <v>87989876</v>
      </c>
      <c r="B263" s="94" t="s">
        <v>22</v>
      </c>
      <c r="C263" s="94" t="s">
        <v>559</v>
      </c>
      <c r="D263" s="94">
        <v>9544334490</v>
      </c>
      <c r="E263" s="156">
        <v>1680</v>
      </c>
      <c r="F263" s="135">
        <v>7243</v>
      </c>
      <c r="G263" s="152">
        <v>43777</v>
      </c>
      <c r="H263" s="45">
        <f t="shared" si="1"/>
        <v>6691927.2</v>
      </c>
      <c r="I263" s="19" t="s">
        <v>298</v>
      </c>
    </row>
    <row r="264" spans="1:9" ht="15" customHeight="1">
      <c r="A264" s="94">
        <v>87989876</v>
      </c>
      <c r="B264" s="94" t="s">
        <v>22</v>
      </c>
      <c r="C264" s="94" t="s">
        <v>559</v>
      </c>
      <c r="D264" s="94">
        <v>9544334490</v>
      </c>
      <c r="E264" s="156">
        <v>2520</v>
      </c>
      <c r="F264" s="135">
        <v>7243</v>
      </c>
      <c r="G264" s="152">
        <v>43784</v>
      </c>
      <c r="H264" s="45">
        <f t="shared" si="1"/>
        <v>10037890.8</v>
      </c>
      <c r="I264" s="19" t="s">
        <v>298</v>
      </c>
    </row>
    <row r="265" spans="1:9" ht="15" customHeight="1">
      <c r="A265" s="94">
        <v>87989876</v>
      </c>
      <c r="B265" s="94" t="s">
        <v>22</v>
      </c>
      <c r="C265" s="94" t="s">
        <v>559</v>
      </c>
      <c r="D265" s="94">
        <v>9544334490</v>
      </c>
      <c r="E265" s="156">
        <v>32567.47</v>
      </c>
      <c r="F265" s="135">
        <v>4870</v>
      </c>
      <c r="G265" s="152">
        <v>43826</v>
      </c>
      <c r="H265" s="45">
        <f t="shared" si="1"/>
        <v>129725677.57630001</v>
      </c>
      <c r="I265" s="19" t="s">
        <v>298</v>
      </c>
    </row>
    <row r="266" spans="1:9" ht="15" customHeight="1">
      <c r="A266" s="94">
        <v>87989876</v>
      </c>
      <c r="B266" s="94" t="s">
        <v>22</v>
      </c>
      <c r="C266" s="94" t="s">
        <v>559</v>
      </c>
      <c r="D266" s="94">
        <v>9544334490</v>
      </c>
      <c r="E266" s="156">
        <v>7840</v>
      </c>
      <c r="F266" s="135">
        <v>7346</v>
      </c>
      <c r="G266" s="152">
        <v>43903</v>
      </c>
      <c r="H266" s="45">
        <f t="shared" si="1"/>
        <v>31228993.6</v>
      </c>
      <c r="I266" s="19" t="s">
        <v>298</v>
      </c>
    </row>
    <row r="267" spans="1:6" ht="15" customHeight="1">
      <c r="A267" s="1"/>
      <c r="B267" s="1"/>
      <c r="C267" s="1"/>
      <c r="D267" s="1"/>
      <c r="E267" s="172"/>
      <c r="F267" s="157"/>
    </row>
    <row r="268" spans="1:6" ht="15" customHeight="1">
      <c r="A268" s="1"/>
      <c r="B268" s="1"/>
      <c r="C268" s="1"/>
      <c r="D268" s="1"/>
      <c r="E268" s="172"/>
      <c r="F268" s="157"/>
    </row>
    <row r="269" spans="1:10" ht="15" customHeight="1">
      <c r="A269" s="94">
        <v>444444599</v>
      </c>
      <c r="B269" s="94" t="s">
        <v>11</v>
      </c>
      <c r="C269" s="94" t="s">
        <v>560</v>
      </c>
      <c r="D269" s="94">
        <v>4809687772</v>
      </c>
      <c r="E269" s="91">
        <v>295870814.62</v>
      </c>
      <c r="F269" s="21"/>
      <c r="G269" s="21"/>
      <c r="H269" s="19" t="s">
        <v>483</v>
      </c>
      <c r="I269" s="19">
        <v>3539.86</v>
      </c>
      <c r="J269" s="19">
        <f>+E269/I269</f>
        <v>83582.63169164881</v>
      </c>
    </row>
    <row r="270" spans="1:8" ht="15" customHeight="1">
      <c r="A270" s="94">
        <v>444444599</v>
      </c>
      <c r="B270" s="94" t="s">
        <v>11</v>
      </c>
      <c r="C270" s="94" t="s">
        <v>560</v>
      </c>
      <c r="D270" s="94">
        <v>4809687772</v>
      </c>
      <c r="E270" s="156">
        <v>100</v>
      </c>
      <c r="F270" s="135" t="s">
        <v>537</v>
      </c>
      <c r="G270" s="152">
        <v>43305</v>
      </c>
      <c r="H270" s="45">
        <f>+E270*$H$247</f>
        <v>398329</v>
      </c>
    </row>
    <row r="271" spans="1:8" ht="15" customHeight="1">
      <c r="A271" s="94">
        <v>444444599</v>
      </c>
      <c r="B271" s="94" t="s">
        <v>11</v>
      </c>
      <c r="C271" s="94" t="s">
        <v>560</v>
      </c>
      <c r="D271" s="94">
        <v>4809687772</v>
      </c>
      <c r="E271" s="156">
        <v>426.5</v>
      </c>
      <c r="F271" s="135" t="s">
        <v>538</v>
      </c>
      <c r="G271" s="152">
        <v>43312</v>
      </c>
      <c r="H271" s="45">
        <f aca="true" t="shared" si="2" ref="H271:H288">+E271*$H$247</f>
        <v>1698873.185</v>
      </c>
    </row>
    <row r="272" spans="1:8" ht="15" customHeight="1">
      <c r="A272" s="94">
        <v>444444599</v>
      </c>
      <c r="B272" s="94" t="s">
        <v>11</v>
      </c>
      <c r="C272" s="94" t="s">
        <v>560</v>
      </c>
      <c r="D272" s="94">
        <v>4809687772</v>
      </c>
      <c r="E272" s="156">
        <v>624</v>
      </c>
      <c r="F272" s="135" t="s">
        <v>539</v>
      </c>
      <c r="G272" s="152">
        <v>43322</v>
      </c>
      <c r="H272" s="45">
        <f t="shared" si="2"/>
        <v>2485572.96</v>
      </c>
    </row>
    <row r="273" spans="1:8" ht="15" customHeight="1">
      <c r="A273" s="94">
        <v>444444599</v>
      </c>
      <c r="B273" s="94" t="s">
        <v>11</v>
      </c>
      <c r="C273" s="94" t="s">
        <v>560</v>
      </c>
      <c r="D273" s="94">
        <v>4809687772</v>
      </c>
      <c r="E273" s="156">
        <v>1210</v>
      </c>
      <c r="F273" s="135" t="s">
        <v>540</v>
      </c>
      <c r="G273" s="152">
        <v>43328</v>
      </c>
      <c r="H273" s="45">
        <f t="shared" si="2"/>
        <v>4819780.9</v>
      </c>
    </row>
    <row r="274" spans="1:8" ht="15" customHeight="1">
      <c r="A274" s="94">
        <v>444444599</v>
      </c>
      <c r="B274" s="94" t="s">
        <v>11</v>
      </c>
      <c r="C274" s="94" t="s">
        <v>560</v>
      </c>
      <c r="D274" s="94">
        <v>4809687772</v>
      </c>
      <c r="E274" s="156">
        <v>10541</v>
      </c>
      <c r="F274" s="135" t="s">
        <v>484</v>
      </c>
      <c r="G274" s="152">
        <v>43339</v>
      </c>
      <c r="H274" s="45">
        <f t="shared" si="2"/>
        <v>41987859.89</v>
      </c>
    </row>
    <row r="275" spans="1:8" ht="15" customHeight="1">
      <c r="A275" s="94">
        <v>444444599</v>
      </c>
      <c r="B275" s="94" t="s">
        <v>11</v>
      </c>
      <c r="C275" s="94" t="s">
        <v>560</v>
      </c>
      <c r="D275" s="94">
        <v>4809687772</v>
      </c>
      <c r="E275" s="156">
        <v>104</v>
      </c>
      <c r="F275" s="135" t="s">
        <v>541</v>
      </c>
      <c r="G275" s="152">
        <v>43419</v>
      </c>
      <c r="H275" s="45">
        <f t="shared" si="2"/>
        <v>414262.16</v>
      </c>
    </row>
    <row r="276" spans="1:8" ht="15" customHeight="1">
      <c r="A276" s="94">
        <v>444444599</v>
      </c>
      <c r="B276" s="94" t="s">
        <v>11</v>
      </c>
      <c r="C276" s="94" t="s">
        <v>560</v>
      </c>
      <c r="D276" s="94">
        <v>4809687772</v>
      </c>
      <c r="E276" s="156">
        <v>3300</v>
      </c>
      <c r="F276" s="135" t="s">
        <v>484</v>
      </c>
      <c r="G276" s="152">
        <v>43410</v>
      </c>
      <c r="H276" s="45">
        <f t="shared" si="2"/>
        <v>13144857</v>
      </c>
    </row>
    <row r="277" spans="1:8" ht="15" customHeight="1">
      <c r="A277" s="94">
        <v>444444599</v>
      </c>
      <c r="B277" s="94" t="s">
        <v>11</v>
      </c>
      <c r="C277" s="94" t="s">
        <v>560</v>
      </c>
      <c r="D277" s="94">
        <v>4809687772</v>
      </c>
      <c r="E277" s="156">
        <v>3300</v>
      </c>
      <c r="F277" s="135" t="s">
        <v>484</v>
      </c>
      <c r="G277" s="152">
        <v>43451</v>
      </c>
      <c r="H277" s="45">
        <f t="shared" si="2"/>
        <v>13144857</v>
      </c>
    </row>
    <row r="278" spans="1:8" ht="15" customHeight="1">
      <c r="A278" s="94">
        <v>444444599</v>
      </c>
      <c r="B278" s="94" t="s">
        <v>11</v>
      </c>
      <c r="C278" s="94" t="s">
        <v>560</v>
      </c>
      <c r="D278" s="94">
        <v>4809687772</v>
      </c>
      <c r="E278" s="156">
        <v>3300</v>
      </c>
      <c r="F278" s="135" t="s">
        <v>484</v>
      </c>
      <c r="G278" s="152">
        <v>43522</v>
      </c>
      <c r="H278" s="45">
        <f t="shared" si="2"/>
        <v>13144857</v>
      </c>
    </row>
    <row r="279" spans="1:8" ht="15" customHeight="1">
      <c r="A279" s="94">
        <v>444444599</v>
      </c>
      <c r="B279" s="94" t="s">
        <v>11</v>
      </c>
      <c r="C279" s="94" t="s">
        <v>560</v>
      </c>
      <c r="D279" s="94">
        <v>4809687772</v>
      </c>
      <c r="E279" s="156">
        <v>3300</v>
      </c>
      <c r="F279" s="135" t="s">
        <v>484</v>
      </c>
      <c r="G279" s="152">
        <v>43483</v>
      </c>
      <c r="H279" s="45">
        <f t="shared" si="2"/>
        <v>13144857</v>
      </c>
    </row>
    <row r="280" spans="1:8" ht="15" customHeight="1">
      <c r="A280" s="94">
        <v>444444599</v>
      </c>
      <c r="B280" s="94" t="s">
        <v>11</v>
      </c>
      <c r="C280" s="94" t="s">
        <v>560</v>
      </c>
      <c r="D280" s="94">
        <v>4809687772</v>
      </c>
      <c r="E280" s="156">
        <v>2000</v>
      </c>
      <c r="F280" s="135">
        <v>1998</v>
      </c>
      <c r="G280" s="152">
        <v>43518</v>
      </c>
      <c r="H280" s="45">
        <f t="shared" si="2"/>
        <v>7966580</v>
      </c>
    </row>
    <row r="281" spans="1:8" ht="15" customHeight="1">
      <c r="A281" s="94">
        <v>444444599</v>
      </c>
      <c r="B281" s="94" t="s">
        <v>11</v>
      </c>
      <c r="C281" s="94" t="s">
        <v>560</v>
      </c>
      <c r="D281" s="94">
        <v>4809687772</v>
      </c>
      <c r="E281" s="156">
        <v>861.5</v>
      </c>
      <c r="F281" s="135" t="s">
        <v>485</v>
      </c>
      <c r="G281" s="152">
        <v>43523</v>
      </c>
      <c r="H281" s="45">
        <f t="shared" si="2"/>
        <v>3431604.335</v>
      </c>
    </row>
    <row r="282" spans="1:8" ht="15" customHeight="1">
      <c r="A282" s="94">
        <v>444444599</v>
      </c>
      <c r="B282" s="94" t="s">
        <v>11</v>
      </c>
      <c r="C282" s="94" t="s">
        <v>560</v>
      </c>
      <c r="D282" s="94">
        <v>4809687772</v>
      </c>
      <c r="E282" s="156">
        <v>3300</v>
      </c>
      <c r="F282" s="135">
        <v>1998</v>
      </c>
      <c r="G282" s="152">
        <v>43531</v>
      </c>
      <c r="H282" s="45">
        <f t="shared" si="2"/>
        <v>13144857</v>
      </c>
    </row>
    <row r="283" spans="1:8" ht="15" customHeight="1">
      <c r="A283" s="94">
        <v>444444599</v>
      </c>
      <c r="B283" s="94" t="s">
        <v>11</v>
      </c>
      <c r="C283" s="94" t="s">
        <v>560</v>
      </c>
      <c r="D283" s="94">
        <v>4809687772</v>
      </c>
      <c r="E283" s="156">
        <v>19996</v>
      </c>
      <c r="F283" s="135" t="s">
        <v>486</v>
      </c>
      <c r="G283" s="152">
        <v>43531</v>
      </c>
      <c r="H283" s="45">
        <f t="shared" si="2"/>
        <v>79649866.84</v>
      </c>
    </row>
    <row r="284" spans="1:8" ht="15" customHeight="1">
      <c r="A284" s="94">
        <v>444444599</v>
      </c>
      <c r="B284" s="94" t="s">
        <v>11</v>
      </c>
      <c r="C284" s="94" t="s">
        <v>560</v>
      </c>
      <c r="D284" s="94">
        <v>4809687772</v>
      </c>
      <c r="E284" s="156">
        <v>6600</v>
      </c>
      <c r="F284" s="135" t="s">
        <v>487</v>
      </c>
      <c r="G284" s="152">
        <v>43551</v>
      </c>
      <c r="H284" s="45">
        <f t="shared" si="2"/>
        <v>26289714</v>
      </c>
    </row>
    <row r="285" spans="1:8" ht="15" customHeight="1">
      <c r="A285" s="94">
        <v>444444599</v>
      </c>
      <c r="B285" s="94" t="s">
        <v>11</v>
      </c>
      <c r="C285" s="94" t="s">
        <v>560</v>
      </c>
      <c r="D285" s="94">
        <v>4809687772</v>
      </c>
      <c r="E285" s="156">
        <v>13800</v>
      </c>
      <c r="F285" s="135" t="s">
        <v>487</v>
      </c>
      <c r="G285" s="152">
        <v>43560</v>
      </c>
      <c r="H285" s="45">
        <f t="shared" si="2"/>
        <v>54969402</v>
      </c>
    </row>
    <row r="286" spans="1:8" ht="15" customHeight="1">
      <c r="A286" s="94">
        <v>444444599</v>
      </c>
      <c r="B286" s="94" t="s">
        <v>11</v>
      </c>
      <c r="C286" s="94" t="s">
        <v>560</v>
      </c>
      <c r="D286" s="94">
        <v>4809687772</v>
      </c>
      <c r="E286" s="156">
        <v>765</v>
      </c>
      <c r="F286" s="135" t="s">
        <v>488</v>
      </c>
      <c r="G286" s="152">
        <v>43594</v>
      </c>
      <c r="H286" s="45">
        <f t="shared" si="2"/>
        <v>3047216.85</v>
      </c>
    </row>
    <row r="287" spans="1:8" ht="15" customHeight="1">
      <c r="A287" s="94">
        <v>444444599</v>
      </c>
      <c r="B287" s="94" t="s">
        <v>11</v>
      </c>
      <c r="C287" s="94" t="s">
        <v>560</v>
      </c>
      <c r="D287" s="94">
        <v>4809687772</v>
      </c>
      <c r="E287" s="156">
        <v>392.5</v>
      </c>
      <c r="F287" s="135" t="s">
        <v>489</v>
      </c>
      <c r="G287" s="152">
        <v>43608</v>
      </c>
      <c r="H287" s="45">
        <f t="shared" si="2"/>
        <v>1563441.325</v>
      </c>
    </row>
    <row r="288" spans="1:8" ht="15" customHeight="1">
      <c r="A288" s="94">
        <v>444444599</v>
      </c>
      <c r="B288" s="94" t="s">
        <v>11</v>
      </c>
      <c r="C288" s="94" t="s">
        <v>560</v>
      </c>
      <c r="D288" s="94">
        <v>4809687772</v>
      </c>
      <c r="E288" s="156">
        <v>357.5</v>
      </c>
      <c r="F288" s="135" t="s">
        <v>490</v>
      </c>
      <c r="G288" s="152">
        <v>43616</v>
      </c>
      <c r="H288" s="45">
        <f t="shared" si="2"/>
        <v>1424026.175</v>
      </c>
    </row>
    <row r="289" spans="1:5" ht="15" customHeight="1">
      <c r="A289" s="1"/>
      <c r="B289" s="1"/>
      <c r="C289" s="1"/>
      <c r="D289" s="1"/>
      <c r="E289" s="4"/>
    </row>
    <row r="290" spans="1:5" ht="15" customHeight="1">
      <c r="A290" s="1"/>
      <c r="B290" s="1"/>
      <c r="C290" s="1"/>
      <c r="D290" s="1"/>
      <c r="E290" s="4"/>
    </row>
    <row r="291" spans="1:7" ht="15" customHeight="1">
      <c r="A291" s="94">
        <v>444444711</v>
      </c>
      <c r="B291" s="94" t="s">
        <v>65</v>
      </c>
      <c r="C291" s="94" t="s">
        <v>561</v>
      </c>
      <c r="D291" s="94">
        <v>3052699292</v>
      </c>
      <c r="E291" s="91">
        <v>244723100.57</v>
      </c>
      <c r="F291" s="21"/>
      <c r="G291" s="21"/>
    </row>
    <row r="292" spans="1:8" ht="15" customHeight="1">
      <c r="A292" s="94"/>
      <c r="B292" s="94"/>
      <c r="C292" s="94"/>
      <c r="D292" s="94"/>
      <c r="E292" s="97">
        <v>61437.43</v>
      </c>
      <c r="F292" s="21" t="s">
        <v>491</v>
      </c>
      <c r="G292" s="20">
        <v>43826</v>
      </c>
      <c r="H292" s="45">
        <f aca="true" t="shared" si="3" ref="H292">+E292*$H$247</f>
        <v>244723100.5447</v>
      </c>
    </row>
    <row r="293" spans="1:5" ht="15" customHeight="1">
      <c r="A293" s="1"/>
      <c r="B293" s="1"/>
      <c r="C293" s="1"/>
      <c r="D293" s="1"/>
      <c r="E293" s="4"/>
    </row>
    <row r="294" spans="1:7" ht="15" customHeight="1">
      <c r="A294" s="94">
        <v>444444471</v>
      </c>
      <c r="B294" s="94" t="s">
        <v>10</v>
      </c>
      <c r="C294" s="94" t="s">
        <v>562</v>
      </c>
      <c r="D294" s="94">
        <v>3054776333</v>
      </c>
      <c r="E294" s="91">
        <v>73878756.78</v>
      </c>
      <c r="F294" s="21"/>
      <c r="G294" s="21"/>
    </row>
    <row r="295" spans="1:8" ht="15" customHeight="1">
      <c r="A295" s="94">
        <v>444444471</v>
      </c>
      <c r="B295" s="94" t="s">
        <v>10</v>
      </c>
      <c r="C295" s="94" t="s">
        <v>563</v>
      </c>
      <c r="D295" s="94">
        <v>3054776333</v>
      </c>
      <c r="E295" s="156">
        <v>3323.41</v>
      </c>
      <c r="F295" s="135">
        <v>2675</v>
      </c>
      <c r="G295" s="152">
        <v>42942</v>
      </c>
      <c r="H295" s="45">
        <f aca="true" t="shared" si="4" ref="H295:H297">+E295*$H$247</f>
        <v>13238105.818899998</v>
      </c>
    </row>
    <row r="296" spans="1:8" ht="15" customHeight="1">
      <c r="A296" s="94">
        <v>444444471</v>
      </c>
      <c r="B296" s="94" t="s">
        <v>10</v>
      </c>
      <c r="C296" s="94" t="s">
        <v>564</v>
      </c>
      <c r="D296" s="94">
        <v>3054776333</v>
      </c>
      <c r="E296" s="156">
        <v>3958.5</v>
      </c>
      <c r="F296" s="135">
        <v>2673</v>
      </c>
      <c r="G296" s="152">
        <v>43013</v>
      </c>
      <c r="H296" s="45">
        <f t="shared" si="4"/>
        <v>15767853.465</v>
      </c>
    </row>
    <row r="297" spans="1:8" ht="15" customHeight="1">
      <c r="A297" s="94">
        <v>444444471</v>
      </c>
      <c r="B297" s="94" t="s">
        <v>10</v>
      </c>
      <c r="C297" s="94" t="s">
        <v>565</v>
      </c>
      <c r="D297" s="94">
        <v>3054776333</v>
      </c>
      <c r="E297" s="156">
        <v>11265.26</v>
      </c>
      <c r="F297" s="135" t="s">
        <v>492</v>
      </c>
      <c r="G297" s="152">
        <v>43269</v>
      </c>
      <c r="H297" s="45">
        <f t="shared" si="4"/>
        <v>44872797.5054</v>
      </c>
    </row>
    <row r="298" spans="1:5" ht="15" customHeight="1">
      <c r="A298" s="1"/>
      <c r="B298" s="1"/>
      <c r="C298" s="1"/>
      <c r="D298" s="1"/>
      <c r="E298" s="4"/>
    </row>
    <row r="299" spans="1:7" ht="15" customHeight="1">
      <c r="A299" s="94">
        <v>800000366</v>
      </c>
      <c r="B299" s="94" t="s">
        <v>23</v>
      </c>
      <c r="C299" s="94" t="s">
        <v>566</v>
      </c>
      <c r="D299" s="94">
        <v>9012349879</v>
      </c>
      <c r="E299" s="91">
        <v>12284466.36</v>
      </c>
      <c r="F299" s="21"/>
      <c r="G299" s="21"/>
    </row>
    <row r="300" spans="1:8" ht="15" customHeight="1">
      <c r="A300" s="94">
        <v>800000366</v>
      </c>
      <c r="B300" s="94" t="s">
        <v>23</v>
      </c>
      <c r="C300" s="94" t="s">
        <v>566</v>
      </c>
      <c r="D300" s="94">
        <v>9012349879</v>
      </c>
      <c r="E300" s="97">
        <v>3084</v>
      </c>
      <c r="F300" s="21" t="s">
        <v>505</v>
      </c>
      <c r="G300" s="20">
        <v>43826</v>
      </c>
      <c r="H300" s="45">
        <f aca="true" t="shared" si="5" ref="H300">+E300*$H$247</f>
        <v>12284466.36</v>
      </c>
    </row>
    <row r="301" spans="1:5" ht="15" customHeight="1">
      <c r="A301" s="1"/>
      <c r="B301" s="1"/>
      <c r="C301" s="1"/>
      <c r="D301" s="1"/>
      <c r="E301" s="4"/>
    </row>
    <row r="302" spans="1:5" ht="15" customHeight="1">
      <c r="A302" s="1"/>
      <c r="B302" s="1"/>
      <c r="C302" s="1"/>
      <c r="D302" s="1"/>
      <c r="E302" s="4">
        <f>+E299+E294+E291+E269+E248</f>
        <v>1137825549.24</v>
      </c>
    </row>
    <row r="303" spans="1:5" ht="15" customHeight="1">
      <c r="A303" s="1"/>
      <c r="B303" s="1"/>
      <c r="C303" s="1"/>
      <c r="D303" s="1"/>
      <c r="E303" s="4"/>
    </row>
    <row r="304" spans="1:5" ht="15" customHeight="1">
      <c r="A304" s="1"/>
      <c r="B304" s="1"/>
      <c r="C304" s="1"/>
      <c r="D304" s="1"/>
      <c r="E304" s="4"/>
    </row>
    <row r="305" spans="1:5" ht="15" customHeight="1">
      <c r="A305" s="1"/>
      <c r="B305" s="1"/>
      <c r="C305" s="1"/>
      <c r="D305" s="1"/>
      <c r="E305" s="4"/>
    </row>
    <row r="306" spans="1:5" ht="15" customHeight="1">
      <c r="A306" s="1"/>
      <c r="B306" s="2"/>
      <c r="C306" s="2"/>
      <c r="D306" s="2"/>
      <c r="E306" s="5"/>
    </row>
    <row r="307" spans="1:5" ht="15" customHeight="1">
      <c r="A307" s="1"/>
      <c r="B307" s="2"/>
      <c r="C307" s="2"/>
      <c r="D307" s="2"/>
      <c r="E307" s="5"/>
    </row>
    <row r="355" ht="15" customHeight="1">
      <c r="F355" s="4"/>
    </row>
    <row r="436" spans="1:7" ht="15" customHeight="1">
      <c r="A436" s="1"/>
      <c r="B436" s="1"/>
      <c r="C436" s="1"/>
      <c r="D436" s="1"/>
      <c r="E436" s="4"/>
      <c r="F436" s="1"/>
      <c r="G436" s="1"/>
    </row>
  </sheetData>
  <autoFilter ref="A6:H6"/>
  <mergeCells count="5">
    <mergeCell ref="A7:B7"/>
    <mergeCell ref="A1:G1"/>
    <mergeCell ref="A2:G2"/>
    <mergeCell ref="A3:G3"/>
    <mergeCell ref="A247:B247"/>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0"/>
  <sheetViews>
    <sheetView tabSelected="1" workbookViewId="0" topLeftCell="C5">
      <pane ySplit="1" topLeftCell="A6" activePane="bottomLeft" state="frozen"/>
      <selection pane="topLeft" activeCell="A5" sqref="A5"/>
      <selection pane="bottomLeft" activeCell="K457" sqref="K6:K457"/>
    </sheetView>
  </sheetViews>
  <sheetFormatPr defaultColWidth="11.421875" defaultRowHeight="15"/>
  <cols>
    <col min="1" max="1" width="41.7109375" style="0" bestFit="1" customWidth="1"/>
    <col min="2" max="2" width="32.140625" style="0" bestFit="1" customWidth="1"/>
    <col min="3" max="3" width="18.00390625" style="0" bestFit="1" customWidth="1"/>
    <col min="4" max="4" width="15.7109375" style="0" bestFit="1" customWidth="1"/>
    <col min="6" max="6" width="13.140625" style="0" bestFit="1" customWidth="1"/>
    <col min="7" max="7" width="15.140625" style="0" bestFit="1" customWidth="1"/>
    <col min="8" max="8" width="15.140625" style="19" customWidth="1"/>
    <col min="9" max="9" width="11.7109375" style="0" bestFit="1" customWidth="1"/>
    <col min="10" max="10" width="13.7109375" style="0" customWidth="1"/>
    <col min="11" max="11" width="16.28125" style="0" bestFit="1" customWidth="1"/>
    <col min="12" max="12" width="11.421875" style="0" bestFit="1" customWidth="1"/>
    <col min="13" max="13" width="11.28125" style="0" bestFit="1" customWidth="1"/>
    <col min="14" max="14" width="11.421875" style="0" bestFit="1" customWidth="1"/>
    <col min="15" max="15" width="18.421875" style="0" bestFit="1" customWidth="1"/>
    <col min="17" max="17" width="13.7109375" style="19" bestFit="1" customWidth="1"/>
    <col min="18" max="18" width="14.140625" style="0" bestFit="1" customWidth="1"/>
  </cols>
  <sheetData>
    <row r="1" spans="13:14" ht="15">
      <c r="M1" t="s">
        <v>114</v>
      </c>
      <c r="N1" s="6">
        <v>43951</v>
      </c>
    </row>
    <row r="2" ht="15" thickBot="1"/>
    <row r="3" spans="2:17" ht="15">
      <c r="B3" s="216" t="s">
        <v>116</v>
      </c>
      <c r="C3" s="217"/>
      <c r="D3" s="217"/>
      <c r="E3" s="217"/>
      <c r="F3" s="217"/>
      <c r="G3" s="217"/>
      <c r="H3" s="217"/>
      <c r="I3" s="217"/>
      <c r="J3" s="217"/>
      <c r="K3" s="217"/>
      <c r="L3" s="217"/>
      <c r="M3" s="217"/>
      <c r="N3" s="217"/>
      <c r="O3" s="217"/>
      <c r="P3" s="218"/>
      <c r="Q3" s="9"/>
    </row>
    <row r="4" spans="2:17" ht="15" thickBot="1">
      <c r="B4" s="219"/>
      <c r="C4" s="220"/>
      <c r="D4" s="220"/>
      <c r="E4" s="220"/>
      <c r="F4" s="220"/>
      <c r="G4" s="220"/>
      <c r="H4" s="220"/>
      <c r="I4" s="220"/>
      <c r="J4" s="220"/>
      <c r="K4" s="220"/>
      <c r="L4" s="220"/>
      <c r="M4" s="220"/>
      <c r="N4" s="220"/>
      <c r="O4" s="220"/>
      <c r="P4" s="221"/>
      <c r="Q4" s="9"/>
    </row>
    <row r="5" spans="1:21" ht="66.6" thickBot="1">
      <c r="A5" s="15" t="s">
        <v>130</v>
      </c>
      <c r="B5" s="18" t="s">
        <v>117</v>
      </c>
      <c r="C5" s="18" t="s">
        <v>118</v>
      </c>
      <c r="D5" s="18" t="s">
        <v>119</v>
      </c>
      <c r="E5" s="18" t="s">
        <v>120</v>
      </c>
      <c r="F5" s="18" t="s">
        <v>133</v>
      </c>
      <c r="G5" s="18" t="s">
        <v>121</v>
      </c>
      <c r="H5" s="18" t="s">
        <v>172</v>
      </c>
      <c r="I5" s="18" t="s">
        <v>122</v>
      </c>
      <c r="J5" s="18" t="s">
        <v>114</v>
      </c>
      <c r="K5" s="18" t="s">
        <v>123</v>
      </c>
      <c r="L5" s="18" t="s">
        <v>124</v>
      </c>
      <c r="M5" s="18" t="s">
        <v>125</v>
      </c>
      <c r="N5" s="18" t="s">
        <v>126</v>
      </c>
      <c r="O5" s="18" t="s">
        <v>127</v>
      </c>
      <c r="P5" s="17" t="s">
        <v>128</v>
      </c>
      <c r="Q5" s="17" t="s">
        <v>86</v>
      </c>
      <c r="R5" s="11" t="s">
        <v>171</v>
      </c>
      <c r="T5" s="4"/>
      <c r="U5" s="3"/>
    </row>
    <row r="6" spans="1:20" s="19" customFormat="1" ht="15">
      <c r="A6" s="14" t="s">
        <v>129</v>
      </c>
      <c r="B6" s="8" t="s">
        <v>115</v>
      </c>
      <c r="C6" s="8">
        <v>17196166</v>
      </c>
      <c r="D6" s="21" t="s">
        <v>134</v>
      </c>
      <c r="E6" s="21">
        <v>3276868</v>
      </c>
      <c r="F6" s="8"/>
      <c r="G6" s="21" t="s">
        <v>170</v>
      </c>
      <c r="H6" s="21" t="s">
        <v>196</v>
      </c>
      <c r="I6" s="8" t="s">
        <v>132</v>
      </c>
      <c r="J6" s="8"/>
      <c r="K6" s="16">
        <f>+LABORALES!J60+LABORALES!J65</f>
        <v>2376922949</v>
      </c>
      <c r="L6" s="8"/>
      <c r="M6" s="8"/>
      <c r="N6" s="8"/>
      <c r="O6" s="12">
        <f aca="true" t="shared" si="0" ref="O6">+K6+N6</f>
        <v>2376922949</v>
      </c>
      <c r="P6" s="129">
        <f aca="true" t="shared" si="1" ref="P6:P69">+O6/$O$460</f>
        <v>0.09695461781261842</v>
      </c>
      <c r="Q6" s="8"/>
      <c r="R6" s="13">
        <f aca="true" t="shared" si="2" ref="R6">+O6+Q6</f>
        <v>2376922949</v>
      </c>
      <c r="T6" s="4"/>
    </row>
    <row r="7" spans="1:20" s="19" customFormat="1" ht="15">
      <c r="A7" s="14" t="s">
        <v>129</v>
      </c>
      <c r="B7" s="8" t="s">
        <v>184</v>
      </c>
      <c r="C7" s="8">
        <v>42030240</v>
      </c>
      <c r="D7" s="21"/>
      <c r="E7" s="21"/>
      <c r="F7" s="8"/>
      <c r="G7" s="21" t="s">
        <v>170</v>
      </c>
      <c r="H7" s="21" t="s">
        <v>333</v>
      </c>
      <c r="I7" s="8"/>
      <c r="J7" s="8"/>
      <c r="K7" s="16">
        <v>87654</v>
      </c>
      <c r="L7" s="8"/>
      <c r="M7" s="8"/>
      <c r="N7" s="8"/>
      <c r="O7" s="12">
        <f aca="true" t="shared" si="3" ref="O7:O70">+K7+N7</f>
        <v>87654</v>
      </c>
      <c r="P7" s="129">
        <f t="shared" si="1"/>
        <v>3.575404105262503E-06</v>
      </c>
      <c r="Q7" s="8"/>
      <c r="R7" s="13">
        <f aca="true" t="shared" si="4" ref="R7:R70">+O7+Q7</f>
        <v>87654</v>
      </c>
      <c r="T7" s="4"/>
    </row>
    <row r="8" spans="1:20" s="19" customFormat="1" ht="15">
      <c r="A8" s="14" t="s">
        <v>129</v>
      </c>
      <c r="B8" s="8" t="s">
        <v>198</v>
      </c>
      <c r="C8" s="8">
        <v>1015476577</v>
      </c>
      <c r="D8" s="21"/>
      <c r="E8" s="21"/>
      <c r="F8" s="8"/>
      <c r="G8" s="21" t="s">
        <v>170</v>
      </c>
      <c r="H8" s="21" t="s">
        <v>333</v>
      </c>
      <c r="I8" s="8"/>
      <c r="J8" s="8"/>
      <c r="K8" s="16">
        <v>954614</v>
      </c>
      <c r="L8" s="8"/>
      <c r="M8" s="8"/>
      <c r="N8" s="8"/>
      <c r="O8" s="12">
        <f t="shared" si="3"/>
        <v>954614</v>
      </c>
      <c r="P8" s="129">
        <f t="shared" si="1"/>
        <v>3.893867723710338E-05</v>
      </c>
      <c r="Q8" s="8"/>
      <c r="R8" s="13">
        <f t="shared" si="4"/>
        <v>954614</v>
      </c>
      <c r="T8" s="4"/>
    </row>
    <row r="9" spans="1:20" s="19" customFormat="1" ht="15">
      <c r="A9" s="14" t="s">
        <v>129</v>
      </c>
      <c r="B9" s="8" t="s">
        <v>165</v>
      </c>
      <c r="C9" s="8">
        <v>1143938355</v>
      </c>
      <c r="D9" s="21"/>
      <c r="E9" s="21"/>
      <c r="F9" s="8"/>
      <c r="G9" s="21" t="s">
        <v>170</v>
      </c>
      <c r="H9" s="21" t="s">
        <v>333</v>
      </c>
      <c r="I9" s="8"/>
      <c r="J9" s="8"/>
      <c r="K9" s="16">
        <v>2153064</v>
      </c>
      <c r="L9" s="8"/>
      <c r="M9" s="8"/>
      <c r="N9" s="8"/>
      <c r="O9" s="12">
        <f t="shared" si="3"/>
        <v>2153064</v>
      </c>
      <c r="P9" s="129">
        <f t="shared" si="1"/>
        <v>8.782341780743499E-05</v>
      </c>
      <c r="Q9" s="8"/>
      <c r="R9" s="13">
        <f t="shared" si="4"/>
        <v>2153064</v>
      </c>
      <c r="T9" s="4"/>
    </row>
    <row r="10" spans="1:20" s="19" customFormat="1" ht="15">
      <c r="A10" s="14" t="s">
        <v>129</v>
      </c>
      <c r="B10" s="8" t="s">
        <v>145</v>
      </c>
      <c r="C10" s="8">
        <v>1005995209</v>
      </c>
      <c r="D10" s="21"/>
      <c r="E10" s="21"/>
      <c r="F10" s="8"/>
      <c r="G10" s="21" t="s">
        <v>170</v>
      </c>
      <c r="H10" s="21" t="s">
        <v>333</v>
      </c>
      <c r="I10" s="8"/>
      <c r="J10" s="8"/>
      <c r="K10" s="16">
        <v>2328444</v>
      </c>
      <c r="L10" s="8"/>
      <c r="M10" s="8"/>
      <c r="N10" s="8"/>
      <c r="O10" s="12">
        <f t="shared" si="3"/>
        <v>2328444</v>
      </c>
      <c r="P10" s="129">
        <f t="shared" si="1"/>
        <v>9.49771628958615E-05</v>
      </c>
      <c r="Q10" s="8"/>
      <c r="R10" s="13">
        <f t="shared" si="4"/>
        <v>2328444</v>
      </c>
      <c r="T10" s="4"/>
    </row>
    <row r="11" spans="1:20" s="19" customFormat="1" ht="15">
      <c r="A11" s="14" t="s">
        <v>129</v>
      </c>
      <c r="B11" s="8" t="s">
        <v>147</v>
      </c>
      <c r="C11" s="8">
        <v>79637256</v>
      </c>
      <c r="D11" s="21"/>
      <c r="E11" s="21"/>
      <c r="F11" s="8"/>
      <c r="G11" s="21" t="s">
        <v>170</v>
      </c>
      <c r="H11" s="21" t="s">
        <v>333</v>
      </c>
      <c r="I11" s="8"/>
      <c r="J11" s="8"/>
      <c r="K11" s="16">
        <v>2874534</v>
      </c>
      <c r="L11" s="8"/>
      <c r="M11" s="8"/>
      <c r="N11" s="8"/>
      <c r="O11" s="12">
        <f t="shared" si="3"/>
        <v>2874534</v>
      </c>
      <c r="P11" s="129">
        <f t="shared" si="1"/>
        <v>0.00011725215807968427</v>
      </c>
      <c r="Q11" s="8"/>
      <c r="R11" s="13">
        <f t="shared" si="4"/>
        <v>2874534</v>
      </c>
      <c r="T11" s="4"/>
    </row>
    <row r="12" spans="1:20" s="19" customFormat="1" ht="15">
      <c r="A12" s="14" t="s">
        <v>129</v>
      </c>
      <c r="B12" s="8" t="s">
        <v>158</v>
      </c>
      <c r="C12" s="8">
        <v>51855455</v>
      </c>
      <c r="D12" s="21"/>
      <c r="E12" s="21"/>
      <c r="F12" s="8"/>
      <c r="G12" s="21" t="s">
        <v>170</v>
      </c>
      <c r="H12" s="21" t="s">
        <v>333</v>
      </c>
      <c r="I12" s="8"/>
      <c r="J12" s="8"/>
      <c r="K12" s="16">
        <v>450183</v>
      </c>
      <c r="L12" s="8"/>
      <c r="M12" s="8"/>
      <c r="N12" s="8"/>
      <c r="O12" s="12">
        <f t="shared" si="3"/>
        <v>450183</v>
      </c>
      <c r="P12" s="129">
        <f t="shared" si="1"/>
        <v>1.8362951449099748E-05</v>
      </c>
      <c r="Q12" s="8"/>
      <c r="R12" s="13">
        <f t="shared" si="4"/>
        <v>450183</v>
      </c>
      <c r="T12" s="4"/>
    </row>
    <row r="13" spans="1:20" s="19" customFormat="1" ht="15">
      <c r="A13" s="14" t="s">
        <v>129</v>
      </c>
      <c r="B13" s="8" t="s">
        <v>182</v>
      </c>
      <c r="C13" s="8">
        <v>51809679</v>
      </c>
      <c r="D13" s="21"/>
      <c r="E13" s="21"/>
      <c r="F13" s="8"/>
      <c r="G13" s="21" t="s">
        <v>170</v>
      </c>
      <c r="H13" s="21" t="s">
        <v>333</v>
      </c>
      <c r="I13" s="8"/>
      <c r="J13" s="8"/>
      <c r="K13" s="16">
        <v>2849458</v>
      </c>
      <c r="L13" s="8"/>
      <c r="M13" s="8"/>
      <c r="N13" s="8"/>
      <c r="O13" s="12">
        <f t="shared" si="3"/>
        <v>2849458</v>
      </c>
      <c r="P13" s="129">
        <f t="shared" si="1"/>
        <v>0.00011622930877054192</v>
      </c>
      <c r="Q13" s="8"/>
      <c r="R13" s="13">
        <f t="shared" si="4"/>
        <v>2849458</v>
      </c>
      <c r="T13" s="4"/>
    </row>
    <row r="14" spans="1:20" s="19" customFormat="1" ht="15">
      <c r="A14" s="14" t="s">
        <v>129</v>
      </c>
      <c r="B14" s="8" t="s">
        <v>146</v>
      </c>
      <c r="C14" s="8">
        <v>80395372</v>
      </c>
      <c r="D14" s="21"/>
      <c r="E14" s="21"/>
      <c r="F14" s="8"/>
      <c r="G14" s="21" t="s">
        <v>170</v>
      </c>
      <c r="H14" s="21" t="s">
        <v>333</v>
      </c>
      <c r="I14" s="8"/>
      <c r="J14" s="8"/>
      <c r="K14" s="16">
        <v>2579785</v>
      </c>
      <c r="L14" s="8"/>
      <c r="M14" s="8"/>
      <c r="N14" s="8"/>
      <c r="O14" s="12">
        <f t="shared" si="3"/>
        <v>2579785</v>
      </c>
      <c r="P14" s="129">
        <f t="shared" si="1"/>
        <v>0.00010522935496035122</v>
      </c>
      <c r="Q14" s="8"/>
      <c r="R14" s="13">
        <f t="shared" si="4"/>
        <v>2579785</v>
      </c>
      <c r="T14" s="4"/>
    </row>
    <row r="15" spans="1:20" s="19" customFormat="1" ht="15">
      <c r="A15" s="14" t="s">
        <v>129</v>
      </c>
      <c r="B15" s="8" t="s">
        <v>140</v>
      </c>
      <c r="C15" s="8">
        <v>39785857</v>
      </c>
      <c r="D15" s="21"/>
      <c r="E15" s="21"/>
      <c r="F15" s="8"/>
      <c r="G15" s="21" t="s">
        <v>170</v>
      </c>
      <c r="H15" s="21" t="s">
        <v>333</v>
      </c>
      <c r="I15" s="8"/>
      <c r="J15" s="8"/>
      <c r="K15" s="16">
        <v>2666087</v>
      </c>
      <c r="L15" s="8"/>
      <c r="M15" s="8"/>
      <c r="N15" s="8"/>
      <c r="O15" s="12">
        <f t="shared" si="3"/>
        <v>2666087</v>
      </c>
      <c r="P15" s="129">
        <f t="shared" si="1"/>
        <v>0.00010874961102501872</v>
      </c>
      <c r="Q15" s="8"/>
      <c r="R15" s="13">
        <f t="shared" si="4"/>
        <v>2666087</v>
      </c>
      <c r="T15" s="4"/>
    </row>
    <row r="16" spans="1:20" s="19" customFormat="1" ht="15">
      <c r="A16" s="14" t="s">
        <v>129</v>
      </c>
      <c r="B16" s="8" t="s">
        <v>144</v>
      </c>
      <c r="C16" s="8">
        <v>19428220</v>
      </c>
      <c r="D16" s="21"/>
      <c r="E16" s="21"/>
      <c r="F16" s="8"/>
      <c r="G16" s="21" t="s">
        <v>170</v>
      </c>
      <c r="H16" s="21" t="s">
        <v>333</v>
      </c>
      <c r="I16" s="8"/>
      <c r="J16" s="8"/>
      <c r="K16" s="16">
        <v>2828778</v>
      </c>
      <c r="L16" s="8"/>
      <c r="M16" s="8"/>
      <c r="N16" s="8"/>
      <c r="O16" s="12">
        <f t="shared" si="3"/>
        <v>2828778</v>
      </c>
      <c r="P16" s="129">
        <f t="shared" si="1"/>
        <v>0.00011538577217327508</v>
      </c>
      <c r="Q16" s="8"/>
      <c r="R16" s="13">
        <f t="shared" si="4"/>
        <v>2828778</v>
      </c>
      <c r="T16" s="4"/>
    </row>
    <row r="17" spans="1:20" s="19" customFormat="1" ht="15">
      <c r="A17" s="14" t="s">
        <v>129</v>
      </c>
      <c r="B17" s="8" t="s">
        <v>183</v>
      </c>
      <c r="C17" s="8">
        <v>32762020</v>
      </c>
      <c r="D17" s="21"/>
      <c r="E17" s="21"/>
      <c r="F17" s="8"/>
      <c r="G17" s="21" t="s">
        <v>170</v>
      </c>
      <c r="H17" s="21" t="s">
        <v>333</v>
      </c>
      <c r="I17" s="8"/>
      <c r="J17" s="8"/>
      <c r="K17" s="16">
        <v>2913444</v>
      </c>
      <c r="L17" s="8"/>
      <c r="M17" s="8"/>
      <c r="N17" s="8"/>
      <c r="O17" s="12">
        <f t="shared" si="3"/>
        <v>2913444</v>
      </c>
      <c r="P17" s="129">
        <f t="shared" si="1"/>
        <v>0.00011883929584562494</v>
      </c>
      <c r="Q17" s="8"/>
      <c r="R17" s="13">
        <f t="shared" si="4"/>
        <v>2913444</v>
      </c>
      <c r="T17" s="4"/>
    </row>
    <row r="18" spans="1:20" s="19" customFormat="1" ht="15">
      <c r="A18" s="14" t="s">
        <v>129</v>
      </c>
      <c r="B18" s="8" t="s">
        <v>199</v>
      </c>
      <c r="C18" s="8">
        <v>1026273475</v>
      </c>
      <c r="D18" s="21"/>
      <c r="E18" s="21"/>
      <c r="F18" s="8"/>
      <c r="G18" s="21" t="s">
        <v>170</v>
      </c>
      <c r="H18" s="21" t="s">
        <v>333</v>
      </c>
      <c r="I18" s="8"/>
      <c r="J18" s="8"/>
      <c r="K18" s="16">
        <v>771440</v>
      </c>
      <c r="L18" s="8"/>
      <c r="M18" s="8"/>
      <c r="N18" s="8"/>
      <c r="O18" s="12">
        <f t="shared" si="3"/>
        <v>771440</v>
      </c>
      <c r="P18" s="129">
        <f t="shared" si="1"/>
        <v>3.1467015115838474E-05</v>
      </c>
      <c r="Q18" s="8"/>
      <c r="R18" s="13">
        <f t="shared" si="4"/>
        <v>771440</v>
      </c>
      <c r="T18" s="4"/>
    </row>
    <row r="19" spans="1:20" s="19" customFormat="1" ht="15">
      <c r="A19" s="14" t="s">
        <v>129</v>
      </c>
      <c r="B19" s="8" t="s">
        <v>136</v>
      </c>
      <c r="C19" s="8">
        <v>51761024</v>
      </c>
      <c r="D19" s="21"/>
      <c r="E19" s="21"/>
      <c r="F19" s="8"/>
      <c r="G19" s="21" t="s">
        <v>170</v>
      </c>
      <c r="H19" s="21" t="s">
        <v>333</v>
      </c>
      <c r="I19" s="8"/>
      <c r="J19" s="8"/>
      <c r="K19" s="16">
        <v>3062880</v>
      </c>
      <c r="L19" s="8"/>
      <c r="M19" s="8"/>
      <c r="N19" s="8"/>
      <c r="O19" s="12">
        <f t="shared" si="3"/>
        <v>3062880</v>
      </c>
      <c r="P19" s="129">
        <f t="shared" si="1"/>
        <v>0.00012493478593020757</v>
      </c>
      <c r="Q19" s="8"/>
      <c r="R19" s="13">
        <f t="shared" si="4"/>
        <v>3062880</v>
      </c>
      <c r="T19" s="4"/>
    </row>
    <row r="20" spans="1:20" s="19" customFormat="1" ht="15">
      <c r="A20" s="14" t="s">
        <v>129</v>
      </c>
      <c r="B20" s="8" t="s">
        <v>142</v>
      </c>
      <c r="C20" s="8">
        <v>51819301</v>
      </c>
      <c r="D20" s="21"/>
      <c r="E20" s="21"/>
      <c r="F20" s="8"/>
      <c r="G20" s="21" t="s">
        <v>170</v>
      </c>
      <c r="H20" s="21" t="s">
        <v>333</v>
      </c>
      <c r="I20" s="8"/>
      <c r="J20" s="8"/>
      <c r="K20" s="16">
        <v>3657358</v>
      </c>
      <c r="L20" s="8"/>
      <c r="M20" s="8"/>
      <c r="N20" s="8"/>
      <c r="O20" s="12">
        <f t="shared" si="3"/>
        <v>3657358</v>
      </c>
      <c r="P20" s="129">
        <f t="shared" si="1"/>
        <v>0.00014918352622372806</v>
      </c>
      <c r="Q20" s="8"/>
      <c r="R20" s="13">
        <f t="shared" si="4"/>
        <v>3657358</v>
      </c>
      <c r="T20" s="4"/>
    </row>
    <row r="21" spans="1:20" s="19" customFormat="1" ht="15">
      <c r="A21" s="14" t="s">
        <v>129</v>
      </c>
      <c r="B21" s="8" t="s">
        <v>153</v>
      </c>
      <c r="C21" s="8">
        <v>1055333685</v>
      </c>
      <c r="D21" s="21"/>
      <c r="E21" s="21"/>
      <c r="F21" s="8"/>
      <c r="G21" s="21" t="s">
        <v>170</v>
      </c>
      <c r="H21" s="21" t="s">
        <v>333</v>
      </c>
      <c r="I21" s="8"/>
      <c r="J21" s="8"/>
      <c r="K21" s="16">
        <v>784818</v>
      </c>
      <c r="L21" s="8"/>
      <c r="M21" s="8"/>
      <c r="N21" s="8"/>
      <c r="O21" s="12">
        <f t="shared" si="3"/>
        <v>784818</v>
      </c>
      <c r="P21" s="129">
        <f t="shared" si="1"/>
        <v>3.2012703345927254E-05</v>
      </c>
      <c r="Q21" s="8"/>
      <c r="R21" s="13">
        <f t="shared" si="4"/>
        <v>784818</v>
      </c>
      <c r="T21" s="4"/>
    </row>
    <row r="22" spans="1:20" s="19" customFormat="1" ht="15">
      <c r="A22" s="14" t="s">
        <v>129</v>
      </c>
      <c r="B22" s="8" t="s">
        <v>139</v>
      </c>
      <c r="C22" s="8">
        <v>19450745</v>
      </c>
      <c r="D22" s="21"/>
      <c r="E22" s="21"/>
      <c r="F22" s="8"/>
      <c r="G22" s="21" t="s">
        <v>170</v>
      </c>
      <c r="H22" s="21" t="s">
        <v>333</v>
      </c>
      <c r="I22" s="8"/>
      <c r="J22" s="8"/>
      <c r="K22" s="16">
        <v>3663723</v>
      </c>
      <c r="L22" s="8"/>
      <c r="M22" s="8"/>
      <c r="N22" s="8"/>
      <c r="O22" s="12">
        <f t="shared" si="3"/>
        <v>3663723</v>
      </c>
      <c r="P22" s="129">
        <f t="shared" si="1"/>
        <v>0.00014944315438821564</v>
      </c>
      <c r="Q22" s="8"/>
      <c r="R22" s="13">
        <f t="shared" si="4"/>
        <v>3663723</v>
      </c>
      <c r="T22" s="4"/>
    </row>
    <row r="23" spans="1:20" s="19" customFormat="1" ht="15">
      <c r="A23" s="14" t="s">
        <v>129</v>
      </c>
      <c r="B23" s="8" t="s">
        <v>154</v>
      </c>
      <c r="C23" s="8">
        <v>1071329623</v>
      </c>
      <c r="D23" s="21"/>
      <c r="E23" s="21"/>
      <c r="F23" s="8"/>
      <c r="G23" s="21" t="s">
        <v>170</v>
      </c>
      <c r="H23" s="21" t="s">
        <v>333</v>
      </c>
      <c r="I23" s="8"/>
      <c r="J23" s="8"/>
      <c r="K23" s="16">
        <v>3652778</v>
      </c>
      <c r="L23" s="8"/>
      <c r="M23" s="8"/>
      <c r="N23" s="8"/>
      <c r="O23" s="12">
        <f t="shared" si="3"/>
        <v>3652778</v>
      </c>
      <c r="P23" s="129">
        <f t="shared" si="1"/>
        <v>0.00014899670815721536</v>
      </c>
      <c r="Q23" s="8"/>
      <c r="R23" s="13">
        <f t="shared" si="4"/>
        <v>3652778</v>
      </c>
      <c r="T23" s="4"/>
    </row>
    <row r="24" spans="1:20" s="19" customFormat="1" ht="15">
      <c r="A24" s="14" t="s">
        <v>129</v>
      </c>
      <c r="B24" s="8" t="s">
        <v>181</v>
      </c>
      <c r="C24" s="8">
        <v>71650704</v>
      </c>
      <c r="D24" s="21"/>
      <c r="E24" s="21"/>
      <c r="F24" s="8"/>
      <c r="G24" s="21" t="s">
        <v>170</v>
      </c>
      <c r="H24" s="21" t="s">
        <v>333</v>
      </c>
      <c r="I24" s="8"/>
      <c r="J24" s="8"/>
      <c r="K24" s="16">
        <v>675646</v>
      </c>
      <c r="L24" s="8"/>
      <c r="M24" s="8"/>
      <c r="N24" s="8"/>
      <c r="O24" s="12">
        <f t="shared" si="3"/>
        <v>675646</v>
      </c>
      <c r="P24" s="129">
        <f t="shared" si="1"/>
        <v>2.7559580647821994E-05</v>
      </c>
      <c r="Q24" s="8"/>
      <c r="R24" s="13">
        <f t="shared" si="4"/>
        <v>675646</v>
      </c>
      <c r="T24" s="4"/>
    </row>
    <row r="25" spans="1:20" s="19" customFormat="1" ht="15">
      <c r="A25" s="14" t="s">
        <v>129</v>
      </c>
      <c r="B25" s="8" t="s">
        <v>169</v>
      </c>
      <c r="C25" s="8">
        <v>91267538</v>
      </c>
      <c r="D25" s="21"/>
      <c r="E25" s="21"/>
      <c r="F25" s="8"/>
      <c r="G25" s="21" t="s">
        <v>170</v>
      </c>
      <c r="H25" s="21" t="s">
        <v>333</v>
      </c>
      <c r="I25" s="8"/>
      <c r="J25" s="8"/>
      <c r="K25" s="16">
        <v>3571476</v>
      </c>
      <c r="L25" s="8"/>
      <c r="M25" s="8"/>
      <c r="N25" s="8"/>
      <c r="O25" s="12">
        <f t="shared" si="3"/>
        <v>3571476</v>
      </c>
      <c r="P25" s="129">
        <f t="shared" si="1"/>
        <v>0.00014568040194681936</v>
      </c>
      <c r="Q25" s="8"/>
      <c r="R25" s="13">
        <f t="shared" si="4"/>
        <v>3571476</v>
      </c>
      <c r="T25" s="4"/>
    </row>
    <row r="26" spans="1:20" s="19" customFormat="1" ht="15">
      <c r="A26" s="14" t="s">
        <v>129</v>
      </c>
      <c r="B26" s="8" t="s">
        <v>186</v>
      </c>
      <c r="C26" s="8">
        <v>51865214</v>
      </c>
      <c r="D26" s="21"/>
      <c r="E26" s="21"/>
      <c r="F26" s="8"/>
      <c r="G26" s="21" t="s">
        <v>170</v>
      </c>
      <c r="H26" s="21" t="s">
        <v>333</v>
      </c>
      <c r="I26" s="8"/>
      <c r="J26" s="8"/>
      <c r="K26" s="16">
        <v>5078078</v>
      </c>
      <c r="L26" s="8"/>
      <c r="M26" s="8"/>
      <c r="N26" s="8"/>
      <c r="O26" s="12">
        <f t="shared" si="3"/>
        <v>5078078</v>
      </c>
      <c r="P26" s="129">
        <f t="shared" si="1"/>
        <v>0.00020713465361584413</v>
      </c>
      <c r="Q26" s="8"/>
      <c r="R26" s="13">
        <f t="shared" si="4"/>
        <v>5078078</v>
      </c>
      <c r="T26" s="4"/>
    </row>
    <row r="27" spans="1:20" s="19" customFormat="1" ht="15">
      <c r="A27" s="14" t="s">
        <v>129</v>
      </c>
      <c r="B27" s="8" t="s">
        <v>185</v>
      </c>
      <c r="C27" s="8">
        <v>79624002</v>
      </c>
      <c r="D27" s="21"/>
      <c r="E27" s="21"/>
      <c r="F27" s="8"/>
      <c r="G27" s="21" t="s">
        <v>170</v>
      </c>
      <c r="H27" s="21" t="s">
        <v>333</v>
      </c>
      <c r="I27" s="8"/>
      <c r="J27" s="8"/>
      <c r="K27" s="16">
        <v>3156857</v>
      </c>
      <c r="L27" s="8"/>
      <c r="M27" s="8"/>
      <c r="N27" s="8"/>
      <c r="O27" s="12">
        <f t="shared" si="3"/>
        <v>3156857</v>
      </c>
      <c r="P27" s="129">
        <f t="shared" si="1"/>
        <v>0.0001287681050211818</v>
      </c>
      <c r="Q27" s="8"/>
      <c r="R27" s="13">
        <f t="shared" si="4"/>
        <v>3156857</v>
      </c>
      <c r="T27" s="4"/>
    </row>
    <row r="28" spans="1:20" s="19" customFormat="1" ht="15">
      <c r="A28" s="14" t="s">
        <v>129</v>
      </c>
      <c r="B28" s="8" t="s">
        <v>148</v>
      </c>
      <c r="C28" s="8">
        <v>79121905</v>
      </c>
      <c r="D28" s="21"/>
      <c r="E28" s="21"/>
      <c r="F28" s="8"/>
      <c r="G28" s="21" t="s">
        <v>170</v>
      </c>
      <c r="H28" s="21" t="s">
        <v>333</v>
      </c>
      <c r="I28" s="8"/>
      <c r="J28" s="8"/>
      <c r="K28" s="16">
        <v>6088734</v>
      </c>
      <c r="L28" s="8"/>
      <c r="M28" s="8"/>
      <c r="N28" s="8"/>
      <c r="O28" s="12">
        <f t="shared" si="3"/>
        <v>6088734</v>
      </c>
      <c r="P28" s="129">
        <f t="shared" si="1"/>
        <v>0.000248359282399564</v>
      </c>
      <c r="Q28" s="8"/>
      <c r="R28" s="13">
        <f t="shared" si="4"/>
        <v>6088734</v>
      </c>
      <c r="T28" s="4"/>
    </row>
    <row r="29" spans="1:20" s="19" customFormat="1" ht="15">
      <c r="A29" s="14" t="s">
        <v>129</v>
      </c>
      <c r="B29" s="8" t="s">
        <v>163</v>
      </c>
      <c r="C29" s="8">
        <v>79309347</v>
      </c>
      <c r="D29" s="21"/>
      <c r="E29" s="21"/>
      <c r="F29" s="8"/>
      <c r="G29" s="21" t="s">
        <v>170</v>
      </c>
      <c r="H29" s="21" t="s">
        <v>333</v>
      </c>
      <c r="I29" s="8"/>
      <c r="J29" s="8"/>
      <c r="K29" s="16">
        <v>3953584</v>
      </c>
      <c r="L29" s="8"/>
      <c r="M29" s="8"/>
      <c r="N29" s="8"/>
      <c r="O29" s="12">
        <f t="shared" si="3"/>
        <v>3953584</v>
      </c>
      <c r="P29" s="129">
        <f t="shared" si="1"/>
        <v>0.00016126657613001286</v>
      </c>
      <c r="Q29" s="8"/>
      <c r="R29" s="13">
        <f t="shared" si="4"/>
        <v>3953584</v>
      </c>
      <c r="T29" s="4"/>
    </row>
    <row r="30" spans="1:20" s="19" customFormat="1" ht="15">
      <c r="A30" s="14" t="s">
        <v>129</v>
      </c>
      <c r="B30" s="8" t="s">
        <v>160</v>
      </c>
      <c r="C30" s="8">
        <v>52932871</v>
      </c>
      <c r="D30" s="21"/>
      <c r="E30" s="21"/>
      <c r="F30" s="8"/>
      <c r="G30" s="21" t="s">
        <v>170</v>
      </c>
      <c r="H30" s="21" t="s">
        <v>333</v>
      </c>
      <c r="I30" s="8"/>
      <c r="J30" s="8"/>
      <c r="K30" s="16">
        <v>1238259</v>
      </c>
      <c r="L30" s="8"/>
      <c r="M30" s="8"/>
      <c r="N30" s="8"/>
      <c r="O30" s="12">
        <f t="shared" si="3"/>
        <v>1238259</v>
      </c>
      <c r="P30" s="129">
        <f t="shared" si="1"/>
        <v>5.05085485200703E-05</v>
      </c>
      <c r="Q30" s="8"/>
      <c r="R30" s="13">
        <f t="shared" si="4"/>
        <v>1238259</v>
      </c>
      <c r="T30" s="4"/>
    </row>
    <row r="31" spans="1:20" s="19" customFormat="1" ht="15">
      <c r="A31" s="14" t="s">
        <v>129</v>
      </c>
      <c r="B31" s="8" t="s">
        <v>162</v>
      </c>
      <c r="C31" s="8">
        <v>52345010</v>
      </c>
      <c r="D31" s="21"/>
      <c r="E31" s="21"/>
      <c r="F31" s="8"/>
      <c r="G31" s="21" t="s">
        <v>170</v>
      </c>
      <c r="H31" s="21" t="s">
        <v>333</v>
      </c>
      <c r="I31" s="8"/>
      <c r="J31" s="8"/>
      <c r="K31" s="16">
        <v>5684523</v>
      </c>
      <c r="L31" s="8"/>
      <c r="M31" s="8"/>
      <c r="N31" s="8"/>
      <c r="O31" s="12">
        <f t="shared" si="3"/>
        <v>5684523</v>
      </c>
      <c r="P31" s="129">
        <f t="shared" si="1"/>
        <v>0.00023187152749057797</v>
      </c>
      <c r="Q31" s="8"/>
      <c r="R31" s="13">
        <f t="shared" si="4"/>
        <v>5684523</v>
      </c>
      <c r="T31" s="4"/>
    </row>
    <row r="32" spans="1:20" s="19" customFormat="1" ht="15">
      <c r="A32" s="14" t="s">
        <v>129</v>
      </c>
      <c r="B32" s="8" t="s">
        <v>187</v>
      </c>
      <c r="C32" s="8">
        <v>52176394</v>
      </c>
      <c r="D32" s="21"/>
      <c r="E32" s="21"/>
      <c r="F32" s="8"/>
      <c r="G32" s="21" t="s">
        <v>170</v>
      </c>
      <c r="H32" s="21" t="s">
        <v>333</v>
      </c>
      <c r="I32" s="8"/>
      <c r="J32" s="8"/>
      <c r="K32" s="16">
        <v>6624469</v>
      </c>
      <c r="L32" s="8"/>
      <c r="M32" s="8"/>
      <c r="N32" s="8"/>
      <c r="O32" s="12">
        <f t="shared" si="3"/>
        <v>6624469</v>
      </c>
      <c r="P32" s="129">
        <f t="shared" si="1"/>
        <v>0.0002702118974351905</v>
      </c>
      <c r="Q32" s="8"/>
      <c r="R32" s="13">
        <f t="shared" si="4"/>
        <v>6624469</v>
      </c>
      <c r="T32" s="4"/>
    </row>
    <row r="33" spans="1:20" s="19" customFormat="1" ht="15">
      <c r="A33" s="14" t="s">
        <v>129</v>
      </c>
      <c r="B33" s="8" t="s">
        <v>188</v>
      </c>
      <c r="C33" s="8">
        <v>72158509</v>
      </c>
      <c r="D33" s="21"/>
      <c r="E33" s="21"/>
      <c r="F33" s="8"/>
      <c r="G33" s="21" t="s">
        <v>170</v>
      </c>
      <c r="H33" s="21" t="s">
        <v>333</v>
      </c>
      <c r="I33" s="8"/>
      <c r="J33" s="8"/>
      <c r="K33" s="16">
        <v>4592226</v>
      </c>
      <c r="L33" s="8"/>
      <c r="M33" s="8"/>
      <c r="N33" s="8"/>
      <c r="O33" s="12">
        <f t="shared" si="3"/>
        <v>4592226</v>
      </c>
      <c r="P33" s="129">
        <f t="shared" si="1"/>
        <v>0.00018731676469634247</v>
      </c>
      <c r="Q33" s="8"/>
      <c r="R33" s="13">
        <f t="shared" si="4"/>
        <v>4592226</v>
      </c>
      <c r="T33" s="4"/>
    </row>
    <row r="34" spans="1:20" s="19" customFormat="1" ht="15">
      <c r="A34" s="14" t="s">
        <v>129</v>
      </c>
      <c r="B34" s="8" t="s">
        <v>157</v>
      </c>
      <c r="C34" s="8">
        <v>1024487937</v>
      </c>
      <c r="D34" s="21"/>
      <c r="E34" s="21"/>
      <c r="F34" s="8"/>
      <c r="G34" s="21" t="s">
        <v>170</v>
      </c>
      <c r="H34" s="21" t="s">
        <v>333</v>
      </c>
      <c r="I34" s="8"/>
      <c r="J34" s="8"/>
      <c r="K34" s="16">
        <v>6347797</v>
      </c>
      <c r="L34" s="8"/>
      <c r="M34" s="8"/>
      <c r="N34" s="8"/>
      <c r="O34" s="12">
        <f t="shared" si="3"/>
        <v>6347797</v>
      </c>
      <c r="P34" s="129">
        <f t="shared" si="1"/>
        <v>0.0002589264546189906</v>
      </c>
      <c r="Q34" s="8"/>
      <c r="R34" s="13">
        <f t="shared" si="4"/>
        <v>6347797</v>
      </c>
      <c r="T34" s="4"/>
    </row>
    <row r="35" spans="1:20" s="19" customFormat="1" ht="15">
      <c r="A35" s="14" t="s">
        <v>129</v>
      </c>
      <c r="B35" s="8" t="s">
        <v>149</v>
      </c>
      <c r="C35" s="8">
        <v>79316045</v>
      </c>
      <c r="D35" s="21"/>
      <c r="E35" s="21"/>
      <c r="F35" s="8"/>
      <c r="G35" s="21" t="s">
        <v>170</v>
      </c>
      <c r="H35" s="21" t="s">
        <v>333</v>
      </c>
      <c r="I35" s="8"/>
      <c r="J35" s="8"/>
      <c r="K35" s="16">
        <v>4668483</v>
      </c>
      <c r="L35" s="8"/>
      <c r="M35" s="8"/>
      <c r="N35" s="8"/>
      <c r="O35" s="12">
        <f t="shared" si="3"/>
        <v>4668483</v>
      </c>
      <c r="P35" s="129">
        <f t="shared" si="1"/>
        <v>0.00019042728550377856</v>
      </c>
      <c r="Q35" s="8"/>
      <c r="R35" s="13">
        <f t="shared" si="4"/>
        <v>4668483</v>
      </c>
      <c r="T35" s="4"/>
    </row>
    <row r="36" spans="1:20" s="19" customFormat="1" ht="15">
      <c r="A36" s="14" t="s">
        <v>129</v>
      </c>
      <c r="B36" s="8" t="s">
        <v>156</v>
      </c>
      <c r="C36" s="8">
        <v>51997094</v>
      </c>
      <c r="D36" s="21"/>
      <c r="E36" s="21"/>
      <c r="F36" s="8"/>
      <c r="G36" s="21" t="s">
        <v>170</v>
      </c>
      <c r="H36" s="21" t="s">
        <v>333</v>
      </c>
      <c r="I36" s="8"/>
      <c r="J36" s="8"/>
      <c r="K36" s="16">
        <v>6402575</v>
      </c>
      <c r="L36" s="8"/>
      <c r="M36" s="8"/>
      <c r="N36" s="8"/>
      <c r="O36" s="12">
        <f t="shared" si="3"/>
        <v>6402575</v>
      </c>
      <c r="P36" s="129">
        <f t="shared" si="1"/>
        <v>0.00026116084764244725</v>
      </c>
      <c r="Q36" s="8"/>
      <c r="R36" s="13">
        <f t="shared" si="4"/>
        <v>6402575</v>
      </c>
      <c r="T36" s="4"/>
    </row>
    <row r="37" spans="1:20" s="19" customFormat="1" ht="15">
      <c r="A37" s="14" t="s">
        <v>129</v>
      </c>
      <c r="B37" s="8" t="s">
        <v>210</v>
      </c>
      <c r="C37" s="8">
        <v>71262052</v>
      </c>
      <c r="D37" s="21"/>
      <c r="E37" s="21"/>
      <c r="F37" s="8"/>
      <c r="G37" s="21" t="s">
        <v>170</v>
      </c>
      <c r="H37" s="21" t="s">
        <v>333</v>
      </c>
      <c r="I37" s="8"/>
      <c r="J37" s="8"/>
      <c r="K37" s="16">
        <v>2351014</v>
      </c>
      <c r="L37" s="8"/>
      <c r="M37" s="8"/>
      <c r="N37" s="8"/>
      <c r="O37" s="12">
        <f t="shared" si="3"/>
        <v>2351014</v>
      </c>
      <c r="P37" s="129">
        <f t="shared" si="1"/>
        <v>9.589779253804297E-05</v>
      </c>
      <c r="Q37" s="8"/>
      <c r="R37" s="13">
        <f t="shared" si="4"/>
        <v>2351014</v>
      </c>
      <c r="T37" s="4"/>
    </row>
    <row r="38" spans="1:20" s="19" customFormat="1" ht="15">
      <c r="A38" s="14" t="s">
        <v>129</v>
      </c>
      <c r="B38" s="8" t="s">
        <v>168</v>
      </c>
      <c r="C38" s="8">
        <v>91508220</v>
      </c>
      <c r="D38" s="21"/>
      <c r="E38" s="21"/>
      <c r="F38" s="8"/>
      <c r="G38" s="21" t="s">
        <v>170</v>
      </c>
      <c r="H38" s="21" t="s">
        <v>333</v>
      </c>
      <c r="I38" s="8"/>
      <c r="J38" s="8"/>
      <c r="K38" s="16">
        <v>6601152</v>
      </c>
      <c r="L38" s="8"/>
      <c r="M38" s="8"/>
      <c r="N38" s="8"/>
      <c r="O38" s="12">
        <f t="shared" si="3"/>
        <v>6601152</v>
      </c>
      <c r="P38" s="129">
        <f t="shared" si="1"/>
        <v>0.00026926079768478087</v>
      </c>
      <c r="Q38" s="8"/>
      <c r="R38" s="13">
        <f t="shared" si="4"/>
        <v>6601152</v>
      </c>
      <c r="T38" s="4"/>
    </row>
    <row r="39" spans="1:20" s="19" customFormat="1" ht="15">
      <c r="A39" s="14" t="s">
        <v>129</v>
      </c>
      <c r="B39" s="8" t="s">
        <v>155</v>
      </c>
      <c r="C39" s="8">
        <v>12198845</v>
      </c>
      <c r="D39" s="21"/>
      <c r="E39" s="21"/>
      <c r="F39" s="8"/>
      <c r="G39" s="21" t="s">
        <v>170</v>
      </c>
      <c r="H39" s="21" t="s">
        <v>333</v>
      </c>
      <c r="I39" s="8"/>
      <c r="J39" s="8"/>
      <c r="K39" s="16">
        <v>6634213.666666666</v>
      </c>
      <c r="L39" s="8"/>
      <c r="M39" s="8"/>
      <c r="N39" s="8"/>
      <c r="O39" s="12">
        <f t="shared" si="3"/>
        <v>6634213.666666666</v>
      </c>
      <c r="P39" s="129">
        <f t="shared" si="1"/>
        <v>0.0002706093821045087</v>
      </c>
      <c r="Q39" s="8"/>
      <c r="R39" s="13">
        <f t="shared" si="4"/>
        <v>6634213.666666666</v>
      </c>
      <c r="T39" s="4"/>
    </row>
    <row r="40" spans="1:20" s="19" customFormat="1" ht="15">
      <c r="A40" s="14" t="s">
        <v>129</v>
      </c>
      <c r="B40" s="8" t="s">
        <v>166</v>
      </c>
      <c r="C40" s="8">
        <v>1130596545</v>
      </c>
      <c r="D40" s="21"/>
      <c r="E40" s="21"/>
      <c r="F40" s="8"/>
      <c r="G40" s="21" t="s">
        <v>170</v>
      </c>
      <c r="H40" s="21" t="s">
        <v>333</v>
      </c>
      <c r="I40" s="8"/>
      <c r="J40" s="8"/>
      <c r="K40" s="16">
        <v>8368555</v>
      </c>
      <c r="L40" s="8"/>
      <c r="M40" s="8"/>
      <c r="N40" s="8"/>
      <c r="O40" s="12">
        <f t="shared" si="3"/>
        <v>8368555</v>
      </c>
      <c r="P40" s="129">
        <f t="shared" si="1"/>
        <v>0.00034135311454257705</v>
      </c>
      <c r="Q40" s="8"/>
      <c r="R40" s="13">
        <f t="shared" si="4"/>
        <v>8368555</v>
      </c>
      <c r="T40" s="4"/>
    </row>
    <row r="41" spans="1:20" s="19" customFormat="1" ht="15">
      <c r="A41" s="14" t="s">
        <v>129</v>
      </c>
      <c r="B41" s="8" t="s">
        <v>167</v>
      </c>
      <c r="C41" s="8">
        <v>72013482</v>
      </c>
      <c r="D41" s="21"/>
      <c r="E41" s="21"/>
      <c r="F41" s="8"/>
      <c r="G41" s="21" t="s">
        <v>170</v>
      </c>
      <c r="H41" s="21" t="s">
        <v>333</v>
      </c>
      <c r="I41" s="8"/>
      <c r="J41" s="8"/>
      <c r="K41" s="16">
        <v>10154787</v>
      </c>
      <c r="L41" s="8"/>
      <c r="M41" s="8"/>
      <c r="N41" s="8"/>
      <c r="O41" s="12">
        <f t="shared" si="3"/>
        <v>10154787</v>
      </c>
      <c r="P41" s="129">
        <f t="shared" si="1"/>
        <v>0.0004142134657615887</v>
      </c>
      <c r="Q41" s="8"/>
      <c r="R41" s="13">
        <f t="shared" si="4"/>
        <v>10154787</v>
      </c>
      <c r="T41" s="4"/>
    </row>
    <row r="42" spans="1:20" s="19" customFormat="1" ht="15">
      <c r="A42" s="14" t="s">
        <v>129</v>
      </c>
      <c r="B42" s="8" t="s">
        <v>190</v>
      </c>
      <c r="C42" s="8">
        <v>19419600</v>
      </c>
      <c r="D42" s="21"/>
      <c r="E42" s="21"/>
      <c r="F42" s="8"/>
      <c r="G42" s="21" t="s">
        <v>170</v>
      </c>
      <c r="H42" s="21" t="s">
        <v>333</v>
      </c>
      <c r="I42" s="8"/>
      <c r="J42" s="8"/>
      <c r="K42" s="16">
        <v>10449287</v>
      </c>
      <c r="L42" s="8"/>
      <c r="M42" s="8"/>
      <c r="N42" s="8"/>
      <c r="O42" s="12">
        <f t="shared" si="3"/>
        <v>10449287</v>
      </c>
      <c r="P42" s="129">
        <f t="shared" si="1"/>
        <v>0.00042622611217817905</v>
      </c>
      <c r="Q42" s="8"/>
      <c r="R42" s="13">
        <f t="shared" si="4"/>
        <v>10449287</v>
      </c>
      <c r="T42" s="4"/>
    </row>
    <row r="43" spans="1:20" s="19" customFormat="1" ht="15">
      <c r="A43" s="14" t="s">
        <v>129</v>
      </c>
      <c r="B43" s="8" t="s">
        <v>189</v>
      </c>
      <c r="C43" s="8">
        <v>1015424643</v>
      </c>
      <c r="D43" s="21"/>
      <c r="E43" s="21"/>
      <c r="F43" s="8"/>
      <c r="G43" s="21" t="s">
        <v>170</v>
      </c>
      <c r="H43" s="21" t="s">
        <v>333</v>
      </c>
      <c r="I43" s="8"/>
      <c r="J43" s="8"/>
      <c r="K43" s="16">
        <v>10546432</v>
      </c>
      <c r="L43" s="8"/>
      <c r="M43" s="8"/>
      <c r="N43" s="8"/>
      <c r="O43" s="12">
        <f t="shared" si="3"/>
        <v>10546432</v>
      </c>
      <c r="P43" s="129">
        <f t="shared" si="1"/>
        <v>0.0004301886538968197</v>
      </c>
      <c r="Q43" s="8"/>
      <c r="R43" s="13">
        <f t="shared" si="4"/>
        <v>10546432</v>
      </c>
      <c r="T43" s="4"/>
    </row>
    <row r="44" spans="1:20" s="19" customFormat="1" ht="15">
      <c r="A44" s="14" t="s">
        <v>129</v>
      </c>
      <c r="B44" s="8" t="s">
        <v>161</v>
      </c>
      <c r="C44" s="8">
        <v>72345542</v>
      </c>
      <c r="D44" s="21"/>
      <c r="E44" s="21"/>
      <c r="F44" s="8"/>
      <c r="G44" s="21" t="s">
        <v>170</v>
      </c>
      <c r="H44" s="21" t="s">
        <v>333</v>
      </c>
      <c r="I44" s="8"/>
      <c r="J44" s="8"/>
      <c r="K44" s="16">
        <v>11757473</v>
      </c>
      <c r="L44" s="8"/>
      <c r="M44" s="8"/>
      <c r="N44" s="8"/>
      <c r="O44" s="12">
        <f t="shared" si="3"/>
        <v>11757473</v>
      </c>
      <c r="P44" s="129">
        <f t="shared" si="1"/>
        <v>0.0004795869809901777</v>
      </c>
      <c r="Q44" s="8"/>
      <c r="R44" s="13">
        <f t="shared" si="4"/>
        <v>11757473</v>
      </c>
      <c r="T44" s="4"/>
    </row>
    <row r="45" spans="1:20" s="19" customFormat="1" ht="15">
      <c r="A45" s="14" t="s">
        <v>129</v>
      </c>
      <c r="B45" s="8" t="s">
        <v>152</v>
      </c>
      <c r="C45" s="8">
        <v>19397047</v>
      </c>
      <c r="D45" s="21"/>
      <c r="E45" s="21"/>
      <c r="F45" s="8"/>
      <c r="G45" s="21" t="s">
        <v>170</v>
      </c>
      <c r="H45" s="21" t="s">
        <v>333</v>
      </c>
      <c r="I45" s="8"/>
      <c r="J45" s="8"/>
      <c r="K45" s="16">
        <v>13221061</v>
      </c>
      <c r="L45" s="8"/>
      <c r="M45" s="8"/>
      <c r="N45" s="8"/>
      <c r="O45" s="12">
        <f t="shared" si="3"/>
        <v>13221061</v>
      </c>
      <c r="P45" s="129">
        <f t="shared" si="1"/>
        <v>0.0005392866928528758</v>
      </c>
      <c r="Q45" s="8"/>
      <c r="R45" s="13">
        <f t="shared" si="4"/>
        <v>13221061</v>
      </c>
      <c r="T45" s="4"/>
    </row>
    <row r="46" spans="1:20" s="19" customFormat="1" ht="15">
      <c r="A46" s="14" t="s">
        <v>129</v>
      </c>
      <c r="B46" s="8" t="s">
        <v>164</v>
      </c>
      <c r="C46" s="8">
        <v>52837227</v>
      </c>
      <c r="D46" s="21"/>
      <c r="E46" s="21"/>
      <c r="F46" s="8"/>
      <c r="G46" s="21" t="s">
        <v>170</v>
      </c>
      <c r="H46" s="21" t="s">
        <v>333</v>
      </c>
      <c r="I46" s="8"/>
      <c r="J46" s="8"/>
      <c r="K46" s="16">
        <v>15911266</v>
      </c>
      <c r="L46" s="8"/>
      <c r="M46" s="8"/>
      <c r="N46" s="8"/>
      <c r="O46" s="12">
        <f t="shared" si="3"/>
        <v>15911266</v>
      </c>
      <c r="P46" s="129">
        <f t="shared" si="1"/>
        <v>0.0006490200763949584</v>
      </c>
      <c r="Q46" s="8"/>
      <c r="R46" s="13">
        <f t="shared" si="4"/>
        <v>15911266</v>
      </c>
      <c r="T46" s="4"/>
    </row>
    <row r="47" spans="1:20" s="19" customFormat="1" ht="15">
      <c r="A47" s="14" t="s">
        <v>129</v>
      </c>
      <c r="B47" s="8" t="s">
        <v>151</v>
      </c>
      <c r="C47" s="8">
        <v>79325876</v>
      </c>
      <c r="D47" s="21"/>
      <c r="E47" s="21"/>
      <c r="F47" s="8"/>
      <c r="G47" s="21" t="s">
        <v>170</v>
      </c>
      <c r="H47" s="21" t="s">
        <v>333</v>
      </c>
      <c r="I47" s="8"/>
      <c r="J47" s="8"/>
      <c r="K47" s="16">
        <v>14100858</v>
      </c>
      <c r="L47" s="8"/>
      <c r="M47" s="8"/>
      <c r="N47" s="8"/>
      <c r="O47" s="12">
        <f t="shared" si="3"/>
        <v>14100858</v>
      </c>
      <c r="P47" s="129">
        <f t="shared" si="1"/>
        <v>0.0005751735868405733</v>
      </c>
      <c r="Q47" s="8"/>
      <c r="R47" s="13">
        <f t="shared" si="4"/>
        <v>14100858</v>
      </c>
      <c r="T47" s="4"/>
    </row>
    <row r="48" spans="1:20" s="19" customFormat="1" ht="15">
      <c r="A48" s="14" t="s">
        <v>129</v>
      </c>
      <c r="B48" s="8" t="s">
        <v>137</v>
      </c>
      <c r="C48" s="8">
        <v>11231710</v>
      </c>
      <c r="D48" s="21"/>
      <c r="E48" s="21"/>
      <c r="F48" s="8"/>
      <c r="G48" s="21" t="s">
        <v>170</v>
      </c>
      <c r="H48" s="21" t="s">
        <v>333</v>
      </c>
      <c r="I48" s="8"/>
      <c r="J48" s="8"/>
      <c r="K48" s="16">
        <v>9131593</v>
      </c>
      <c r="L48" s="8"/>
      <c r="M48" s="8"/>
      <c r="N48" s="8"/>
      <c r="O48" s="12">
        <f t="shared" si="3"/>
        <v>9131593</v>
      </c>
      <c r="P48" s="129">
        <f t="shared" si="1"/>
        <v>0.0003724774123232977</v>
      </c>
      <c r="Q48" s="8"/>
      <c r="R48" s="13">
        <f t="shared" si="4"/>
        <v>9131593</v>
      </c>
      <c r="T48" s="4"/>
    </row>
    <row r="49" spans="1:20" s="19" customFormat="1" ht="15">
      <c r="A49" s="14" t="s">
        <v>129</v>
      </c>
      <c r="B49" s="8" t="s">
        <v>135</v>
      </c>
      <c r="C49" s="8">
        <v>52544303</v>
      </c>
      <c r="D49" s="21"/>
      <c r="E49" s="21"/>
      <c r="F49" s="8"/>
      <c r="G49" s="21" t="s">
        <v>170</v>
      </c>
      <c r="H49" s="21" t="s">
        <v>333</v>
      </c>
      <c r="I49" s="8"/>
      <c r="J49" s="8"/>
      <c r="K49" s="16">
        <v>17596239</v>
      </c>
      <c r="L49" s="8"/>
      <c r="M49" s="8"/>
      <c r="N49" s="8"/>
      <c r="O49" s="12">
        <f t="shared" si="3"/>
        <v>17596239</v>
      </c>
      <c r="P49" s="129">
        <f t="shared" si="1"/>
        <v>0.0007177500759552349</v>
      </c>
      <c r="Q49" s="8"/>
      <c r="R49" s="13">
        <f t="shared" si="4"/>
        <v>17596239</v>
      </c>
      <c r="T49" s="4"/>
    </row>
    <row r="50" spans="1:20" s="19" customFormat="1" ht="15">
      <c r="A50" s="14" t="s">
        <v>129</v>
      </c>
      <c r="B50" s="8" t="s">
        <v>150</v>
      </c>
      <c r="C50" s="8">
        <v>79460241</v>
      </c>
      <c r="D50" s="21"/>
      <c r="E50" s="21"/>
      <c r="F50" s="8"/>
      <c r="G50" s="21" t="s">
        <v>170</v>
      </c>
      <c r="H50" s="21" t="s">
        <v>333</v>
      </c>
      <c r="I50" s="8"/>
      <c r="J50" s="8"/>
      <c r="K50" s="16">
        <v>20267562</v>
      </c>
      <c r="L50" s="8"/>
      <c r="M50" s="8"/>
      <c r="N50" s="8"/>
      <c r="O50" s="12">
        <f t="shared" si="3"/>
        <v>20267562</v>
      </c>
      <c r="P50" s="129">
        <f t="shared" si="1"/>
        <v>0.0008267132632676468</v>
      </c>
      <c r="Q50" s="8"/>
      <c r="R50" s="13">
        <f t="shared" si="4"/>
        <v>20267562</v>
      </c>
      <c r="T50" s="4"/>
    </row>
    <row r="51" spans="1:20" s="19" customFormat="1" ht="15">
      <c r="A51" s="14" t="s">
        <v>129</v>
      </c>
      <c r="B51" s="8" t="s">
        <v>191</v>
      </c>
      <c r="C51" s="8">
        <v>79330350</v>
      </c>
      <c r="D51" s="21"/>
      <c r="E51" s="21"/>
      <c r="F51" s="8"/>
      <c r="G51" s="21" t="s">
        <v>170</v>
      </c>
      <c r="H51" s="21" t="s">
        <v>333</v>
      </c>
      <c r="I51" s="8"/>
      <c r="J51" s="8"/>
      <c r="K51" s="16">
        <v>33525383</v>
      </c>
      <c r="L51" s="8"/>
      <c r="M51" s="8"/>
      <c r="N51" s="8"/>
      <c r="O51" s="12">
        <f t="shared" si="3"/>
        <v>33525383</v>
      </c>
      <c r="P51" s="129">
        <f t="shared" si="1"/>
        <v>0.0013674993954491265</v>
      </c>
      <c r="Q51" s="8"/>
      <c r="R51" s="13">
        <f t="shared" si="4"/>
        <v>33525383</v>
      </c>
      <c r="T51" s="4"/>
    </row>
    <row r="52" spans="1:20" s="19" customFormat="1" ht="15">
      <c r="A52" s="14" t="s">
        <v>129</v>
      </c>
      <c r="B52" s="8" t="s">
        <v>138</v>
      </c>
      <c r="C52" s="8">
        <v>79778230</v>
      </c>
      <c r="D52" s="21"/>
      <c r="E52" s="21"/>
      <c r="F52" s="8"/>
      <c r="G52" s="21" t="s">
        <v>170</v>
      </c>
      <c r="H52" s="21" t="s">
        <v>333</v>
      </c>
      <c r="I52" s="8"/>
      <c r="J52" s="8"/>
      <c r="K52" s="16">
        <v>57252904</v>
      </c>
      <c r="L52" s="8"/>
      <c r="M52" s="8"/>
      <c r="N52" s="8"/>
      <c r="O52" s="12">
        <f t="shared" si="3"/>
        <v>57252904</v>
      </c>
      <c r="P52" s="129">
        <f t="shared" si="1"/>
        <v>0.002335344285483834</v>
      </c>
      <c r="Q52" s="8"/>
      <c r="R52" s="13">
        <f t="shared" si="4"/>
        <v>57252904</v>
      </c>
      <c r="T52" s="4"/>
    </row>
    <row r="53" spans="1:20" s="19" customFormat="1" ht="15">
      <c r="A53" s="14" t="s">
        <v>129</v>
      </c>
      <c r="B53" s="8" t="s">
        <v>141</v>
      </c>
      <c r="C53" s="8">
        <v>79231175</v>
      </c>
      <c r="D53" s="21"/>
      <c r="E53" s="21"/>
      <c r="F53" s="8"/>
      <c r="G53" s="21" t="s">
        <v>170</v>
      </c>
      <c r="H53" s="21" t="s">
        <v>333</v>
      </c>
      <c r="I53" s="8"/>
      <c r="J53" s="8"/>
      <c r="K53" s="16">
        <v>314180686</v>
      </c>
      <c r="L53" s="8"/>
      <c r="M53" s="8"/>
      <c r="N53" s="8"/>
      <c r="O53" s="12">
        <f t="shared" si="3"/>
        <v>314180686</v>
      </c>
      <c r="P53" s="129">
        <f t="shared" si="1"/>
        <v>0.012815421024922872</v>
      </c>
      <c r="Q53" s="8"/>
      <c r="R53" s="13">
        <f t="shared" si="4"/>
        <v>314180686</v>
      </c>
      <c r="T53" s="4"/>
    </row>
    <row r="54" spans="1:20" s="19" customFormat="1" ht="15">
      <c r="A54" s="14" t="s">
        <v>129</v>
      </c>
      <c r="B54" s="8" t="s">
        <v>200</v>
      </c>
      <c r="C54" s="8">
        <v>79309347</v>
      </c>
      <c r="D54" s="21"/>
      <c r="E54" s="21"/>
      <c r="F54" s="8"/>
      <c r="G54" s="21" t="s">
        <v>170</v>
      </c>
      <c r="H54" s="21" t="s">
        <v>333</v>
      </c>
      <c r="I54" s="8" t="s">
        <v>131</v>
      </c>
      <c r="J54" s="8"/>
      <c r="K54" s="16">
        <v>4535911</v>
      </c>
      <c r="L54" s="8"/>
      <c r="M54" s="8"/>
      <c r="N54" s="8"/>
      <c r="O54" s="12">
        <f t="shared" si="3"/>
        <v>4535911</v>
      </c>
      <c r="P54" s="129">
        <f t="shared" si="1"/>
        <v>0.0001850196774876828</v>
      </c>
      <c r="Q54" s="8"/>
      <c r="R54" s="13">
        <f t="shared" si="4"/>
        <v>4535911</v>
      </c>
      <c r="T54" s="4"/>
    </row>
    <row r="55" spans="1:20" s="19" customFormat="1" ht="15">
      <c r="A55" s="14" t="s">
        <v>129</v>
      </c>
      <c r="B55" s="8" t="s">
        <v>181</v>
      </c>
      <c r="C55" s="8">
        <v>71650704</v>
      </c>
      <c r="D55" s="21"/>
      <c r="E55" s="21"/>
      <c r="F55" s="8"/>
      <c r="G55" s="21" t="s">
        <v>170</v>
      </c>
      <c r="H55" s="21" t="s">
        <v>333</v>
      </c>
      <c r="I55" s="8" t="s">
        <v>131</v>
      </c>
      <c r="J55" s="8"/>
      <c r="K55" s="16">
        <v>1476744</v>
      </c>
      <c r="L55" s="8"/>
      <c r="M55" s="8"/>
      <c r="N55" s="8"/>
      <c r="O55" s="12">
        <f t="shared" si="3"/>
        <v>1476744</v>
      </c>
      <c r="P55" s="129">
        <f t="shared" si="1"/>
        <v>6.023634471925719E-05</v>
      </c>
      <c r="Q55" s="8"/>
      <c r="R55" s="13">
        <f t="shared" si="4"/>
        <v>1476744</v>
      </c>
      <c r="T55" s="4"/>
    </row>
    <row r="56" spans="1:20" s="19" customFormat="1" ht="15">
      <c r="A56" s="14" t="s">
        <v>129</v>
      </c>
      <c r="B56" s="8" t="s">
        <v>156</v>
      </c>
      <c r="C56" s="8">
        <v>51997094</v>
      </c>
      <c r="D56" s="21"/>
      <c r="E56" s="21"/>
      <c r="F56" s="8"/>
      <c r="G56" s="21" t="s">
        <v>170</v>
      </c>
      <c r="H56" s="21" t="s">
        <v>333</v>
      </c>
      <c r="I56" s="8" t="s">
        <v>131</v>
      </c>
      <c r="J56" s="8"/>
      <c r="K56" s="16">
        <v>3657042</v>
      </c>
      <c r="L56" s="8"/>
      <c r="M56" s="8"/>
      <c r="N56" s="8"/>
      <c r="O56" s="12">
        <f t="shared" si="3"/>
        <v>3657042</v>
      </c>
      <c r="P56" s="129">
        <f t="shared" si="1"/>
        <v>0.0001491706365929381</v>
      </c>
      <c r="Q56" s="8"/>
      <c r="R56" s="13">
        <f t="shared" si="4"/>
        <v>3657042</v>
      </c>
      <c r="T56" s="4"/>
    </row>
    <row r="57" spans="1:20" s="19" customFormat="1" ht="15">
      <c r="A57" s="14" t="s">
        <v>129</v>
      </c>
      <c r="B57" s="8" t="s">
        <v>247</v>
      </c>
      <c r="C57" s="8">
        <v>11231710</v>
      </c>
      <c r="D57" s="21"/>
      <c r="E57" s="21"/>
      <c r="F57" s="8"/>
      <c r="G57" s="21" t="s">
        <v>170</v>
      </c>
      <c r="H57" s="21" t="s">
        <v>333</v>
      </c>
      <c r="I57" s="8" t="s">
        <v>131</v>
      </c>
      <c r="J57" s="8"/>
      <c r="K57" s="16">
        <v>-25359</v>
      </c>
      <c r="L57" s="8"/>
      <c r="M57" s="8"/>
      <c r="N57" s="8"/>
      <c r="O57" s="12">
        <f t="shared" si="3"/>
        <v>-25359</v>
      </c>
      <c r="P57" s="129">
        <f t="shared" si="1"/>
        <v>-1.0343928708941042E-06</v>
      </c>
      <c r="Q57" s="8"/>
      <c r="R57" s="13">
        <f t="shared" si="4"/>
        <v>-25359</v>
      </c>
      <c r="T57" s="4"/>
    </row>
    <row r="58" spans="1:20" s="19" customFormat="1" ht="15">
      <c r="A58" s="14" t="s">
        <v>129</v>
      </c>
      <c r="B58" s="8" t="s">
        <v>201</v>
      </c>
      <c r="C58" s="8">
        <v>1075273200</v>
      </c>
      <c r="D58" s="21"/>
      <c r="E58" s="21"/>
      <c r="F58" s="8"/>
      <c r="G58" s="21" t="s">
        <v>170</v>
      </c>
      <c r="H58" s="21" t="s">
        <v>333</v>
      </c>
      <c r="I58" s="8" t="s">
        <v>131</v>
      </c>
      <c r="J58" s="8"/>
      <c r="K58" s="16">
        <v>3663082</v>
      </c>
      <c r="L58" s="8"/>
      <c r="M58" s="8"/>
      <c r="N58" s="8"/>
      <c r="O58" s="12">
        <f t="shared" si="3"/>
        <v>3663082</v>
      </c>
      <c r="P58" s="129">
        <f t="shared" si="1"/>
        <v>0.00014941700801689804</v>
      </c>
      <c r="Q58" s="8"/>
      <c r="R58" s="13">
        <f t="shared" si="4"/>
        <v>3663082</v>
      </c>
      <c r="T58" s="4"/>
    </row>
    <row r="59" spans="1:20" s="19" customFormat="1" ht="15">
      <c r="A59" s="14" t="s">
        <v>129</v>
      </c>
      <c r="B59" s="8" t="s">
        <v>202</v>
      </c>
      <c r="C59" s="8">
        <v>1085230961</v>
      </c>
      <c r="D59" s="21"/>
      <c r="E59" s="21"/>
      <c r="F59" s="8"/>
      <c r="G59" s="21" t="s">
        <v>170</v>
      </c>
      <c r="H59" s="21" t="s">
        <v>333</v>
      </c>
      <c r="I59" s="8" t="s">
        <v>131</v>
      </c>
      <c r="J59" s="8"/>
      <c r="K59" s="16">
        <v>966772</v>
      </c>
      <c r="L59" s="8"/>
      <c r="M59" s="8"/>
      <c r="N59" s="8"/>
      <c r="O59" s="12">
        <f t="shared" si="3"/>
        <v>966772</v>
      </c>
      <c r="P59" s="129">
        <f t="shared" si="1"/>
        <v>3.943460170274991E-05</v>
      </c>
      <c r="Q59" s="8"/>
      <c r="R59" s="13">
        <f t="shared" si="4"/>
        <v>966772</v>
      </c>
      <c r="T59" s="4"/>
    </row>
    <row r="60" spans="1:20" s="19" customFormat="1" ht="15">
      <c r="A60" s="14" t="s">
        <v>129</v>
      </c>
      <c r="B60" s="8" t="s">
        <v>210</v>
      </c>
      <c r="C60" s="8">
        <v>71262052</v>
      </c>
      <c r="D60" s="21"/>
      <c r="E60" s="21"/>
      <c r="F60" s="8"/>
      <c r="G60" s="21" t="s">
        <v>170</v>
      </c>
      <c r="H60" s="21" t="s">
        <v>333</v>
      </c>
      <c r="I60" s="8" t="s">
        <v>131</v>
      </c>
      <c r="J60" s="8"/>
      <c r="K60" s="16">
        <v>2720865</v>
      </c>
      <c r="L60" s="8"/>
      <c r="M60" s="8"/>
      <c r="N60" s="8"/>
      <c r="O60" s="12">
        <f t="shared" si="3"/>
        <v>2720865</v>
      </c>
      <c r="P60" s="129">
        <f t="shared" si="1"/>
        <v>0.00011098400404847537</v>
      </c>
      <c r="Q60" s="8"/>
      <c r="R60" s="13">
        <f t="shared" si="4"/>
        <v>2720865</v>
      </c>
      <c r="T60" s="4"/>
    </row>
    <row r="61" spans="1:20" s="19" customFormat="1" ht="15">
      <c r="A61" s="14" t="s">
        <v>129</v>
      </c>
      <c r="B61" s="8" t="s">
        <v>251</v>
      </c>
      <c r="C61" s="8">
        <v>20644857</v>
      </c>
      <c r="D61" s="21"/>
      <c r="E61" s="21"/>
      <c r="F61" s="8"/>
      <c r="G61" s="21" t="s">
        <v>170</v>
      </c>
      <c r="H61" s="21" t="s">
        <v>333</v>
      </c>
      <c r="I61" s="8" t="s">
        <v>131</v>
      </c>
      <c r="J61" s="8"/>
      <c r="K61" s="16">
        <v>13200000</v>
      </c>
      <c r="L61" s="8"/>
      <c r="M61" s="8"/>
      <c r="N61" s="8"/>
      <c r="O61" s="12">
        <f t="shared" si="3"/>
        <v>13200000</v>
      </c>
      <c r="P61" s="129">
        <f t="shared" si="1"/>
        <v>0.0005384276152767134</v>
      </c>
      <c r="Q61" s="8"/>
      <c r="R61" s="13">
        <f t="shared" si="4"/>
        <v>13200000</v>
      </c>
      <c r="T61" s="4"/>
    </row>
    <row r="62" spans="1:20" s="19" customFormat="1" ht="15">
      <c r="A62" s="14" t="s">
        <v>129</v>
      </c>
      <c r="B62" s="8" t="s">
        <v>252</v>
      </c>
      <c r="C62" s="8">
        <v>1015476577</v>
      </c>
      <c r="D62" s="21"/>
      <c r="E62" s="21"/>
      <c r="F62" s="8"/>
      <c r="G62" s="21" t="s">
        <v>170</v>
      </c>
      <c r="H62" s="21" t="s">
        <v>333</v>
      </c>
      <c r="I62" s="8" t="s">
        <v>131</v>
      </c>
      <c r="J62" s="8"/>
      <c r="K62" s="16">
        <v>1829864</v>
      </c>
      <c r="L62" s="8"/>
      <c r="M62" s="8"/>
      <c r="N62" s="8"/>
      <c r="O62" s="12">
        <f t="shared" si="3"/>
        <v>1829864</v>
      </c>
      <c r="P62" s="129">
        <f t="shared" si="1"/>
        <v>7.464009922732636E-05</v>
      </c>
      <c r="Q62" s="8"/>
      <c r="R62" s="13">
        <f t="shared" si="4"/>
        <v>1829864</v>
      </c>
      <c r="T62" s="4"/>
    </row>
    <row r="63" spans="1:20" s="19" customFormat="1" ht="15">
      <c r="A63" s="14" t="s">
        <v>129</v>
      </c>
      <c r="B63" s="8" t="s">
        <v>203</v>
      </c>
      <c r="C63" s="8">
        <v>51855455</v>
      </c>
      <c r="D63" s="21"/>
      <c r="E63" s="21"/>
      <c r="F63" s="8"/>
      <c r="G63" s="21" t="s">
        <v>170</v>
      </c>
      <c r="H63" s="21" t="s">
        <v>333</v>
      </c>
      <c r="I63" s="8" t="s">
        <v>131</v>
      </c>
      <c r="J63" s="8"/>
      <c r="K63" s="16">
        <v>1834827</v>
      </c>
      <c r="L63" s="8"/>
      <c r="M63" s="8"/>
      <c r="N63" s="8"/>
      <c r="O63" s="12">
        <f t="shared" si="3"/>
        <v>1834827</v>
      </c>
      <c r="P63" s="129">
        <f t="shared" si="1"/>
        <v>7.484253985267623E-05</v>
      </c>
      <c r="Q63" s="8"/>
      <c r="R63" s="13">
        <f t="shared" si="4"/>
        <v>1834827</v>
      </c>
      <c r="T63" s="4"/>
    </row>
    <row r="64" spans="1:20" s="19" customFormat="1" ht="15">
      <c r="A64" s="14" t="s">
        <v>129</v>
      </c>
      <c r="B64" s="8" t="s">
        <v>254</v>
      </c>
      <c r="C64" s="8" t="s">
        <v>253</v>
      </c>
      <c r="D64" s="21"/>
      <c r="E64" s="21"/>
      <c r="F64" s="8"/>
      <c r="G64" s="21" t="s">
        <v>170</v>
      </c>
      <c r="H64" s="21" t="s">
        <v>333</v>
      </c>
      <c r="I64" s="8" t="s">
        <v>131</v>
      </c>
      <c r="J64" s="8"/>
      <c r="K64" s="16">
        <v>1956270</v>
      </c>
      <c r="L64" s="8"/>
      <c r="M64" s="8"/>
      <c r="N64" s="8"/>
      <c r="O64" s="12">
        <f t="shared" si="3"/>
        <v>1956270</v>
      </c>
      <c r="P64" s="129">
        <f t="shared" si="1"/>
        <v>7.979619628313457E-05</v>
      </c>
      <c r="Q64" s="8"/>
      <c r="R64" s="13">
        <f t="shared" si="4"/>
        <v>1956270</v>
      </c>
      <c r="T64" s="4"/>
    </row>
    <row r="65" spans="1:20" s="19" customFormat="1" ht="15">
      <c r="A65" s="14" t="s">
        <v>129</v>
      </c>
      <c r="B65" s="8" t="s">
        <v>204</v>
      </c>
      <c r="C65" s="8">
        <v>80050114</v>
      </c>
      <c r="D65" s="21"/>
      <c r="E65" s="21"/>
      <c r="F65" s="8"/>
      <c r="G65" s="21" t="s">
        <v>170</v>
      </c>
      <c r="H65" s="21" t="s">
        <v>333</v>
      </c>
      <c r="I65" s="8" t="s">
        <v>131</v>
      </c>
      <c r="J65" s="8"/>
      <c r="K65" s="16">
        <v>2089895</v>
      </c>
      <c r="L65" s="8"/>
      <c r="M65" s="8"/>
      <c r="N65" s="8"/>
      <c r="O65" s="12">
        <f t="shared" si="3"/>
        <v>2089895</v>
      </c>
      <c r="P65" s="129">
        <f t="shared" si="1"/>
        <v>8.524675613853993E-05</v>
      </c>
      <c r="Q65" s="8"/>
      <c r="R65" s="13">
        <f t="shared" si="4"/>
        <v>2089895</v>
      </c>
      <c r="T65" s="4"/>
    </row>
    <row r="66" spans="1:20" s="19" customFormat="1" ht="15">
      <c r="A66" s="14" t="s">
        <v>129</v>
      </c>
      <c r="B66" s="8" t="s">
        <v>179</v>
      </c>
      <c r="C66" s="8">
        <v>86085227</v>
      </c>
      <c r="D66" s="21"/>
      <c r="E66" s="21"/>
      <c r="F66" s="8"/>
      <c r="G66" s="21" t="s">
        <v>170</v>
      </c>
      <c r="H66" s="21" t="s">
        <v>333</v>
      </c>
      <c r="I66" s="8" t="s">
        <v>131</v>
      </c>
      <c r="J66" s="8"/>
      <c r="K66" s="16">
        <v>4425704</v>
      </c>
      <c r="L66" s="8"/>
      <c r="M66" s="8"/>
      <c r="N66" s="8"/>
      <c r="O66" s="12">
        <f t="shared" si="3"/>
        <v>4425704</v>
      </c>
      <c r="P66" s="129">
        <f t="shared" si="1"/>
        <v>0.00018052433716974332</v>
      </c>
      <c r="Q66" s="8"/>
      <c r="R66" s="13">
        <f t="shared" si="4"/>
        <v>4425704</v>
      </c>
      <c r="T66" s="4"/>
    </row>
    <row r="67" spans="1:20" s="19" customFormat="1" ht="15">
      <c r="A67" s="14" t="s">
        <v>129</v>
      </c>
      <c r="B67" s="8" t="s">
        <v>256</v>
      </c>
      <c r="C67" s="8">
        <v>1026273475</v>
      </c>
      <c r="D67" s="21"/>
      <c r="E67" s="21"/>
      <c r="F67" s="8"/>
      <c r="G67" s="21" t="s">
        <v>170</v>
      </c>
      <c r="H67" s="21" t="s">
        <v>333</v>
      </c>
      <c r="I67" s="8" t="s">
        <v>131</v>
      </c>
      <c r="J67" s="8"/>
      <c r="K67" s="16">
        <v>264133</v>
      </c>
      <c r="L67" s="8"/>
      <c r="M67" s="8"/>
      <c r="N67" s="8"/>
      <c r="O67" s="12">
        <f t="shared" si="3"/>
        <v>264133</v>
      </c>
      <c r="P67" s="129">
        <f t="shared" si="1"/>
        <v>1.077397737165789E-05</v>
      </c>
      <c r="Q67" s="8"/>
      <c r="R67" s="13">
        <f t="shared" si="4"/>
        <v>264133</v>
      </c>
      <c r="T67" s="4"/>
    </row>
    <row r="68" spans="1:20" s="19" customFormat="1" ht="15">
      <c r="A68" s="14" t="s">
        <v>129</v>
      </c>
      <c r="B68" s="8" t="s">
        <v>260</v>
      </c>
      <c r="C68" s="8">
        <v>73431298</v>
      </c>
      <c r="D68" s="21"/>
      <c r="E68" s="21"/>
      <c r="F68" s="8"/>
      <c r="G68" s="21" t="s">
        <v>170</v>
      </c>
      <c r="H68" s="21" t="s">
        <v>333</v>
      </c>
      <c r="I68" s="8" t="s">
        <v>131</v>
      </c>
      <c r="J68" s="8"/>
      <c r="K68" s="16">
        <v>190862</v>
      </c>
      <c r="L68" s="8"/>
      <c r="M68" s="8"/>
      <c r="N68" s="8"/>
      <c r="O68" s="12">
        <f t="shared" si="3"/>
        <v>190862</v>
      </c>
      <c r="P68" s="129">
        <f t="shared" si="1"/>
        <v>7.785255417192734E-06</v>
      </c>
      <c r="Q68" s="8"/>
      <c r="R68" s="13">
        <f t="shared" si="4"/>
        <v>190862</v>
      </c>
      <c r="T68" s="4"/>
    </row>
    <row r="69" spans="1:20" s="19" customFormat="1" ht="15">
      <c r="A69" s="14" t="s">
        <v>129</v>
      </c>
      <c r="B69" s="8" t="s">
        <v>206</v>
      </c>
      <c r="C69" s="8">
        <v>42030240</v>
      </c>
      <c r="D69" s="21"/>
      <c r="E69" s="21"/>
      <c r="F69" s="8"/>
      <c r="G69" s="21" t="s">
        <v>170</v>
      </c>
      <c r="H69" s="21" t="s">
        <v>333</v>
      </c>
      <c r="I69" s="8" t="s">
        <v>131</v>
      </c>
      <c r="J69" s="8"/>
      <c r="K69" s="16">
        <v>7680679</v>
      </c>
      <c r="L69" s="8"/>
      <c r="M69" s="8"/>
      <c r="N69" s="8"/>
      <c r="O69" s="12">
        <f t="shared" si="3"/>
        <v>7680679</v>
      </c>
      <c r="P69" s="129">
        <f t="shared" si="1"/>
        <v>0.000313294672551207</v>
      </c>
      <c r="Q69" s="8"/>
      <c r="R69" s="13">
        <f t="shared" si="4"/>
        <v>7680679</v>
      </c>
      <c r="T69" s="4"/>
    </row>
    <row r="70" spans="1:20" s="19" customFormat="1" ht="15">
      <c r="A70" s="14" t="s">
        <v>129</v>
      </c>
      <c r="B70" s="8" t="s">
        <v>207</v>
      </c>
      <c r="C70" s="8">
        <v>1004320123</v>
      </c>
      <c r="D70" s="21"/>
      <c r="E70" s="21"/>
      <c r="F70" s="8"/>
      <c r="G70" s="21" t="s">
        <v>170</v>
      </c>
      <c r="H70" s="21" t="s">
        <v>333</v>
      </c>
      <c r="I70" s="8" t="s">
        <v>131</v>
      </c>
      <c r="J70" s="8"/>
      <c r="K70" s="16">
        <v>2155931</v>
      </c>
      <c r="L70" s="8"/>
      <c r="M70" s="8"/>
      <c r="N70" s="8"/>
      <c r="O70" s="12">
        <f t="shared" si="3"/>
        <v>2155931</v>
      </c>
      <c r="P70" s="129">
        <f aca="true" t="shared" si="5" ref="P70:P133">+O70/$O$460</f>
        <v>8.794036265387426E-05</v>
      </c>
      <c r="Q70" s="8"/>
      <c r="R70" s="13">
        <f t="shared" si="4"/>
        <v>2155931</v>
      </c>
      <c r="T70" s="4"/>
    </row>
    <row r="71" spans="1:20" s="19" customFormat="1" ht="15">
      <c r="A71" s="14" t="s">
        <v>129</v>
      </c>
      <c r="B71" s="8" t="s">
        <v>208</v>
      </c>
      <c r="C71" s="8">
        <v>79231175</v>
      </c>
      <c r="D71" s="21"/>
      <c r="E71" s="21"/>
      <c r="F71" s="8"/>
      <c r="G71" s="21" t="s">
        <v>170</v>
      </c>
      <c r="H71" s="21" t="s">
        <v>333</v>
      </c>
      <c r="I71" s="8" t="s">
        <v>131</v>
      </c>
      <c r="J71" s="8"/>
      <c r="K71" s="16">
        <v>23907975</v>
      </c>
      <c r="L71" s="8"/>
      <c r="M71" s="8"/>
      <c r="N71" s="8"/>
      <c r="O71" s="12">
        <f aca="true" t="shared" si="6" ref="O71:O134">+K71+N71</f>
        <v>23907975</v>
      </c>
      <c r="P71" s="129">
        <f t="shared" si="5"/>
        <v>0.0009752056034352487</v>
      </c>
      <c r="Q71" s="8"/>
      <c r="R71" s="13">
        <f aca="true" t="shared" si="7" ref="R71:R134">+O71+Q71</f>
        <v>23907975</v>
      </c>
      <c r="T71" s="4"/>
    </row>
    <row r="72" spans="1:20" s="19" customFormat="1" ht="15">
      <c r="A72" s="14" t="s">
        <v>129</v>
      </c>
      <c r="B72" s="8" t="s">
        <v>263</v>
      </c>
      <c r="C72" s="8">
        <v>52157004</v>
      </c>
      <c r="D72" s="21"/>
      <c r="E72" s="21"/>
      <c r="F72" s="8"/>
      <c r="G72" s="21" t="s">
        <v>170</v>
      </c>
      <c r="H72" s="21" t="s">
        <v>333</v>
      </c>
      <c r="I72" s="8" t="s">
        <v>131</v>
      </c>
      <c r="J72" s="8"/>
      <c r="K72" s="16">
        <v>1554556</v>
      </c>
      <c r="L72" s="8"/>
      <c r="M72" s="8"/>
      <c r="N72" s="8"/>
      <c r="O72" s="12">
        <f t="shared" si="6"/>
        <v>1554556</v>
      </c>
      <c r="P72" s="129">
        <f t="shared" si="5"/>
        <v>6.34102939313717E-05</v>
      </c>
      <c r="Q72" s="8"/>
      <c r="R72" s="13">
        <f t="shared" si="7"/>
        <v>1554556</v>
      </c>
      <c r="T72" s="4"/>
    </row>
    <row r="73" spans="1:20" s="19" customFormat="1" ht="15">
      <c r="A73" s="14" t="s">
        <v>129</v>
      </c>
      <c r="B73" s="8" t="s">
        <v>264</v>
      </c>
      <c r="C73" s="8">
        <v>52932871</v>
      </c>
      <c r="D73" s="21"/>
      <c r="E73" s="21"/>
      <c r="F73" s="8"/>
      <c r="G73" s="21" t="s">
        <v>170</v>
      </c>
      <c r="H73" s="21" t="s">
        <v>333</v>
      </c>
      <c r="I73" s="8" t="s">
        <v>131</v>
      </c>
      <c r="J73" s="8"/>
      <c r="K73" s="16">
        <v>3938019</v>
      </c>
      <c r="L73" s="8"/>
      <c r="M73" s="8"/>
      <c r="N73" s="8"/>
      <c r="O73" s="12">
        <f t="shared" si="6"/>
        <v>3938019</v>
      </c>
      <c r="P73" s="129">
        <f t="shared" si="5"/>
        <v>0.00016063168023366576</v>
      </c>
      <c r="Q73" s="8"/>
      <c r="R73" s="13">
        <f t="shared" si="7"/>
        <v>3938019</v>
      </c>
      <c r="T73" s="4"/>
    </row>
    <row r="74" spans="1:20" s="19" customFormat="1" ht="15">
      <c r="A74" s="14" t="s">
        <v>318</v>
      </c>
      <c r="B74" s="8" t="s">
        <v>105</v>
      </c>
      <c r="C74" s="8"/>
      <c r="D74" s="21"/>
      <c r="E74" s="21"/>
      <c r="F74" s="8"/>
      <c r="G74" s="21" t="s">
        <v>170</v>
      </c>
      <c r="H74" s="21" t="s">
        <v>195</v>
      </c>
      <c r="I74" s="8" t="s">
        <v>87</v>
      </c>
      <c r="J74" s="8"/>
      <c r="K74" s="16">
        <v>26285000</v>
      </c>
      <c r="L74" s="8"/>
      <c r="M74" s="8"/>
      <c r="N74" s="8"/>
      <c r="O74" s="12">
        <f t="shared" si="6"/>
        <v>26285000</v>
      </c>
      <c r="P74" s="129">
        <f t="shared" si="5"/>
        <v>0.0010721643839051828</v>
      </c>
      <c r="Q74" s="8"/>
      <c r="R74" s="13">
        <f t="shared" si="7"/>
        <v>26285000</v>
      </c>
      <c r="T74" s="4"/>
    </row>
    <row r="75" spans="1:20" s="19" customFormat="1" ht="15">
      <c r="A75" s="14" t="s">
        <v>318</v>
      </c>
      <c r="B75" s="8" t="s">
        <v>105</v>
      </c>
      <c r="C75" s="8"/>
      <c r="D75" s="21"/>
      <c r="E75" s="21"/>
      <c r="F75" s="8"/>
      <c r="G75" s="21" t="s">
        <v>170</v>
      </c>
      <c r="H75" s="21" t="s">
        <v>195</v>
      </c>
      <c r="I75" s="8" t="s">
        <v>88</v>
      </c>
      <c r="J75" s="8"/>
      <c r="K75" s="16">
        <v>19435000</v>
      </c>
      <c r="L75" s="8"/>
      <c r="M75" s="8"/>
      <c r="N75" s="8"/>
      <c r="O75" s="12">
        <f t="shared" si="6"/>
        <v>19435000</v>
      </c>
      <c r="P75" s="129">
        <f t="shared" si="5"/>
        <v>0.000792753083553252</v>
      </c>
      <c r="Q75" s="8"/>
      <c r="R75" s="13">
        <f t="shared" si="7"/>
        <v>19435000</v>
      </c>
      <c r="T75" s="4"/>
    </row>
    <row r="76" spans="1:20" s="19" customFormat="1" ht="15">
      <c r="A76" s="14" t="s">
        <v>318</v>
      </c>
      <c r="B76" s="8" t="s">
        <v>105</v>
      </c>
      <c r="C76" s="8"/>
      <c r="D76" s="21"/>
      <c r="E76" s="21"/>
      <c r="F76" s="8"/>
      <c r="G76" s="21" t="s">
        <v>170</v>
      </c>
      <c r="H76" s="21" t="s">
        <v>195</v>
      </c>
      <c r="I76" s="8" t="s">
        <v>89</v>
      </c>
      <c r="J76" s="8"/>
      <c r="K76" s="16">
        <v>21153000</v>
      </c>
      <c r="L76" s="8"/>
      <c r="M76" s="8"/>
      <c r="N76" s="8"/>
      <c r="O76" s="12">
        <f t="shared" si="6"/>
        <v>21153000</v>
      </c>
      <c r="P76" s="129">
        <f t="shared" si="5"/>
        <v>0.0008628302534809333</v>
      </c>
      <c r="Q76" s="8"/>
      <c r="R76" s="13">
        <f t="shared" si="7"/>
        <v>21153000</v>
      </c>
      <c r="T76" s="4"/>
    </row>
    <row r="77" spans="1:20" s="19" customFormat="1" ht="15">
      <c r="A77" s="14" t="s">
        <v>318</v>
      </c>
      <c r="B77" s="8" t="s">
        <v>105</v>
      </c>
      <c r="C77" s="8"/>
      <c r="D77" s="21"/>
      <c r="E77" s="21"/>
      <c r="F77" s="8"/>
      <c r="G77" s="21" t="s">
        <v>170</v>
      </c>
      <c r="H77" s="21" t="s">
        <v>195</v>
      </c>
      <c r="I77" s="8" t="s">
        <v>90</v>
      </c>
      <c r="J77" s="8"/>
      <c r="K77" s="16">
        <v>26217000</v>
      </c>
      <c r="L77" s="8"/>
      <c r="M77" s="8"/>
      <c r="N77" s="8"/>
      <c r="O77" s="12">
        <f t="shared" si="6"/>
        <v>26217000</v>
      </c>
      <c r="P77" s="129">
        <f t="shared" si="5"/>
        <v>0.0010693906658870906</v>
      </c>
      <c r="Q77" s="8"/>
      <c r="R77" s="13">
        <f t="shared" si="7"/>
        <v>26217000</v>
      </c>
      <c r="T77" s="4"/>
    </row>
    <row r="78" spans="1:20" s="19" customFormat="1" ht="15">
      <c r="A78" s="14" t="s">
        <v>318</v>
      </c>
      <c r="B78" s="8" t="s">
        <v>105</v>
      </c>
      <c r="C78" s="8"/>
      <c r="D78" s="21"/>
      <c r="E78" s="21"/>
      <c r="F78" s="8"/>
      <c r="G78" s="21" t="s">
        <v>170</v>
      </c>
      <c r="H78" s="21" t="s">
        <v>195</v>
      </c>
      <c r="I78" s="8" t="s">
        <v>91</v>
      </c>
      <c r="J78" s="8"/>
      <c r="K78" s="16">
        <v>20938000</v>
      </c>
      <c r="L78" s="8"/>
      <c r="M78" s="8"/>
      <c r="N78" s="8"/>
      <c r="O78" s="12">
        <f t="shared" si="6"/>
        <v>20938000</v>
      </c>
      <c r="P78" s="129">
        <f t="shared" si="5"/>
        <v>0.0008540604097472596</v>
      </c>
      <c r="Q78" s="8"/>
      <c r="R78" s="13">
        <f t="shared" si="7"/>
        <v>20938000</v>
      </c>
      <c r="T78" s="4"/>
    </row>
    <row r="79" spans="1:20" s="19" customFormat="1" ht="15">
      <c r="A79" s="14" t="s">
        <v>318</v>
      </c>
      <c r="B79" s="8" t="s">
        <v>105</v>
      </c>
      <c r="C79" s="8"/>
      <c r="D79" s="21"/>
      <c r="E79" s="21"/>
      <c r="F79" s="8"/>
      <c r="G79" s="21" t="s">
        <v>170</v>
      </c>
      <c r="H79" s="21" t="s">
        <v>195</v>
      </c>
      <c r="I79" s="8" t="s">
        <v>92</v>
      </c>
      <c r="J79" s="8"/>
      <c r="K79" s="16">
        <v>15365000</v>
      </c>
      <c r="L79" s="8"/>
      <c r="M79" s="8"/>
      <c r="N79" s="8"/>
      <c r="O79" s="12">
        <f t="shared" si="6"/>
        <v>15365000</v>
      </c>
      <c r="P79" s="129">
        <f t="shared" si="5"/>
        <v>0.0006267379021762654</v>
      </c>
      <c r="Q79" s="8"/>
      <c r="R79" s="13">
        <f t="shared" si="7"/>
        <v>15365000</v>
      </c>
      <c r="T79" s="4"/>
    </row>
    <row r="80" spans="1:20" s="19" customFormat="1" ht="15">
      <c r="A80" s="14" t="s">
        <v>318</v>
      </c>
      <c r="B80" s="8" t="s">
        <v>105</v>
      </c>
      <c r="C80" s="8"/>
      <c r="D80" s="21"/>
      <c r="E80" s="21"/>
      <c r="F80" s="8"/>
      <c r="G80" s="21" t="s">
        <v>170</v>
      </c>
      <c r="H80" s="21" t="s">
        <v>195</v>
      </c>
      <c r="I80" s="8" t="s">
        <v>93</v>
      </c>
      <c r="J80" s="8"/>
      <c r="K80" s="16">
        <v>14654000</v>
      </c>
      <c r="L80" s="8"/>
      <c r="M80" s="8"/>
      <c r="N80" s="8"/>
      <c r="O80" s="12">
        <f t="shared" si="6"/>
        <v>14654000</v>
      </c>
      <c r="P80" s="129">
        <f t="shared" si="5"/>
        <v>0.0005977362328988605</v>
      </c>
      <c r="Q80" s="8"/>
      <c r="R80" s="13">
        <f t="shared" si="7"/>
        <v>14654000</v>
      </c>
      <c r="T80" s="4"/>
    </row>
    <row r="81" spans="1:20" s="19" customFormat="1" ht="15">
      <c r="A81" s="14" t="s">
        <v>318</v>
      </c>
      <c r="B81" s="8" t="s">
        <v>105</v>
      </c>
      <c r="C81" s="8"/>
      <c r="D81" s="21"/>
      <c r="E81" s="21"/>
      <c r="F81" s="8"/>
      <c r="G81" s="21" t="s">
        <v>170</v>
      </c>
      <c r="H81" s="21" t="s">
        <v>195</v>
      </c>
      <c r="I81" s="8" t="s">
        <v>94</v>
      </c>
      <c r="J81" s="8"/>
      <c r="K81" s="16">
        <v>19974000</v>
      </c>
      <c r="L81" s="8"/>
      <c r="M81" s="8"/>
      <c r="N81" s="8"/>
      <c r="O81" s="12">
        <f t="shared" si="6"/>
        <v>19974000</v>
      </c>
      <c r="P81" s="129">
        <f t="shared" si="5"/>
        <v>0.0008147388778437178</v>
      </c>
      <c r="Q81" s="8"/>
      <c r="R81" s="13">
        <f t="shared" si="7"/>
        <v>19974000</v>
      </c>
      <c r="T81" s="4"/>
    </row>
    <row r="82" spans="1:20" s="19" customFormat="1" ht="15">
      <c r="A82" s="14" t="s">
        <v>318</v>
      </c>
      <c r="B82" s="8" t="s">
        <v>105</v>
      </c>
      <c r="C82" s="8"/>
      <c r="D82" s="21"/>
      <c r="E82" s="21"/>
      <c r="F82" s="8"/>
      <c r="G82" s="21" t="s">
        <v>170</v>
      </c>
      <c r="H82" s="21" t="s">
        <v>195</v>
      </c>
      <c r="I82" s="8" t="s">
        <v>95</v>
      </c>
      <c r="J82" s="8"/>
      <c r="K82" s="16">
        <v>11595000</v>
      </c>
      <c r="L82" s="8"/>
      <c r="M82" s="8"/>
      <c r="N82" s="8"/>
      <c r="O82" s="12">
        <f t="shared" si="6"/>
        <v>11595000</v>
      </c>
      <c r="P82" s="129">
        <f t="shared" si="5"/>
        <v>0.0004729597120555676</v>
      </c>
      <c r="Q82" s="8"/>
      <c r="R82" s="13">
        <f t="shared" si="7"/>
        <v>11595000</v>
      </c>
      <c r="T82" s="4"/>
    </row>
    <row r="83" spans="1:20" s="19" customFormat="1" ht="15">
      <c r="A83" s="14" t="s">
        <v>318</v>
      </c>
      <c r="B83" s="8" t="s">
        <v>105</v>
      </c>
      <c r="C83" s="8"/>
      <c r="D83" s="21"/>
      <c r="E83" s="21"/>
      <c r="F83" s="8"/>
      <c r="G83" s="21" t="s">
        <v>170</v>
      </c>
      <c r="H83" s="21" t="s">
        <v>195</v>
      </c>
      <c r="I83" s="8" t="s">
        <v>299</v>
      </c>
      <c r="J83" s="8"/>
      <c r="K83" s="16">
        <v>10239000</v>
      </c>
      <c r="L83" s="8"/>
      <c r="M83" s="8"/>
      <c r="N83" s="8"/>
      <c r="O83" s="12">
        <f t="shared" si="6"/>
        <v>10239000</v>
      </c>
      <c r="P83" s="129">
        <f t="shared" si="5"/>
        <v>0.0004176485115771416</v>
      </c>
      <c r="Q83" s="8"/>
      <c r="R83" s="13">
        <f t="shared" si="7"/>
        <v>10239000</v>
      </c>
      <c r="T83" s="4"/>
    </row>
    <row r="84" spans="1:20" s="19" customFormat="1" ht="15">
      <c r="A84" s="14" t="s">
        <v>318</v>
      </c>
      <c r="B84" s="8" t="s">
        <v>105</v>
      </c>
      <c r="C84" s="8"/>
      <c r="D84" s="21"/>
      <c r="E84" s="21"/>
      <c r="F84" s="8"/>
      <c r="G84" s="21" t="s">
        <v>170</v>
      </c>
      <c r="H84" s="21" t="s">
        <v>195</v>
      </c>
      <c r="I84" s="8" t="s">
        <v>300</v>
      </c>
      <c r="J84" s="8"/>
      <c r="K84" s="16">
        <v>9220000</v>
      </c>
      <c r="L84" s="8"/>
      <c r="M84" s="8"/>
      <c r="N84" s="8"/>
      <c r="O84" s="12">
        <f t="shared" si="6"/>
        <v>9220000</v>
      </c>
      <c r="P84" s="129">
        <f t="shared" si="5"/>
        <v>0.0003760835312766135</v>
      </c>
      <c r="Q84" s="8"/>
      <c r="R84" s="13">
        <f t="shared" si="7"/>
        <v>9220000</v>
      </c>
      <c r="T84" s="4"/>
    </row>
    <row r="85" spans="1:20" s="19" customFormat="1" ht="15">
      <c r="A85" s="14" t="s">
        <v>318</v>
      </c>
      <c r="B85" s="8" t="s">
        <v>105</v>
      </c>
      <c r="C85" s="8"/>
      <c r="D85" s="21"/>
      <c r="E85" s="21"/>
      <c r="F85" s="8"/>
      <c r="G85" s="21" t="s">
        <v>170</v>
      </c>
      <c r="H85" s="21" t="s">
        <v>195</v>
      </c>
      <c r="I85" s="8" t="s">
        <v>301</v>
      </c>
      <c r="J85" s="8"/>
      <c r="K85" s="16">
        <v>6546000</v>
      </c>
      <c r="L85" s="8"/>
      <c r="M85" s="8"/>
      <c r="N85" s="8"/>
      <c r="O85" s="12">
        <f t="shared" si="6"/>
        <v>6546000</v>
      </c>
      <c r="P85" s="129">
        <f t="shared" si="5"/>
        <v>0.0002670111492122247</v>
      </c>
      <c r="Q85" s="8"/>
      <c r="R85" s="13">
        <f t="shared" si="7"/>
        <v>6546000</v>
      </c>
      <c r="T85" s="4"/>
    </row>
    <row r="86" spans="1:20" s="19" customFormat="1" ht="15">
      <c r="A86" s="14" t="s">
        <v>318</v>
      </c>
      <c r="B86" s="8" t="s">
        <v>105</v>
      </c>
      <c r="C86" s="8"/>
      <c r="D86" s="21"/>
      <c r="E86" s="21"/>
      <c r="F86" s="8"/>
      <c r="G86" s="21" t="s">
        <v>170</v>
      </c>
      <c r="H86" s="21" t="s">
        <v>195</v>
      </c>
      <c r="I86" s="8" t="s">
        <v>302</v>
      </c>
      <c r="J86" s="8"/>
      <c r="K86" s="16">
        <v>7621000</v>
      </c>
      <c r="L86" s="8"/>
      <c r="M86" s="8"/>
      <c r="N86" s="8"/>
      <c r="O86" s="12">
        <f t="shared" si="6"/>
        <v>7621000</v>
      </c>
      <c r="P86" s="129">
        <f t="shared" si="5"/>
        <v>0.00031086036788059344</v>
      </c>
      <c r="Q86" s="8"/>
      <c r="R86" s="13">
        <f t="shared" si="7"/>
        <v>7621000</v>
      </c>
      <c r="T86" s="4"/>
    </row>
    <row r="87" spans="1:20" s="19" customFormat="1" ht="15">
      <c r="A87" s="14" t="s">
        <v>318</v>
      </c>
      <c r="B87" s="8" t="s">
        <v>105</v>
      </c>
      <c r="C87" s="8"/>
      <c r="D87" s="21"/>
      <c r="E87" s="21"/>
      <c r="F87" s="8"/>
      <c r="G87" s="21" t="s">
        <v>170</v>
      </c>
      <c r="H87" s="21" t="s">
        <v>195</v>
      </c>
      <c r="I87" s="8" t="s">
        <v>303</v>
      </c>
      <c r="J87" s="8"/>
      <c r="K87" s="16">
        <v>7585000</v>
      </c>
      <c r="L87" s="8"/>
      <c r="M87" s="8"/>
      <c r="N87" s="8"/>
      <c r="O87" s="12">
        <f t="shared" si="6"/>
        <v>7585000</v>
      </c>
      <c r="P87" s="129">
        <f t="shared" si="5"/>
        <v>0.00030939192892983876</v>
      </c>
      <c r="Q87" s="8"/>
      <c r="R87" s="13">
        <f t="shared" si="7"/>
        <v>7585000</v>
      </c>
      <c r="T87" s="4"/>
    </row>
    <row r="88" spans="1:20" s="19" customFormat="1" ht="15">
      <c r="A88" s="14" t="s">
        <v>318</v>
      </c>
      <c r="B88" s="8" t="s">
        <v>105</v>
      </c>
      <c r="C88" s="8"/>
      <c r="D88" s="21"/>
      <c r="E88" s="21"/>
      <c r="F88" s="8"/>
      <c r="G88" s="21" t="s">
        <v>170</v>
      </c>
      <c r="H88" s="21" t="s">
        <v>195</v>
      </c>
      <c r="I88" s="8" t="s">
        <v>304</v>
      </c>
      <c r="J88" s="8"/>
      <c r="K88" s="16">
        <v>8351000</v>
      </c>
      <c r="L88" s="8"/>
      <c r="M88" s="8"/>
      <c r="N88" s="8"/>
      <c r="O88" s="12">
        <f t="shared" si="6"/>
        <v>8351000</v>
      </c>
      <c r="P88" s="129">
        <f t="shared" si="5"/>
        <v>0.00034063704660422983</v>
      </c>
      <c r="Q88" s="8"/>
      <c r="R88" s="13">
        <f t="shared" si="7"/>
        <v>8351000</v>
      </c>
      <c r="T88" s="4"/>
    </row>
    <row r="89" spans="1:20" s="19" customFormat="1" ht="15">
      <c r="A89" s="14" t="s">
        <v>318</v>
      </c>
      <c r="B89" s="8" t="s">
        <v>105</v>
      </c>
      <c r="C89" s="8"/>
      <c r="D89" s="21"/>
      <c r="E89" s="21"/>
      <c r="F89" s="8"/>
      <c r="G89" s="21" t="s">
        <v>170</v>
      </c>
      <c r="H89" s="21" t="s">
        <v>195</v>
      </c>
      <c r="I89" s="8" t="s">
        <v>305</v>
      </c>
      <c r="J89" s="8"/>
      <c r="K89" s="16">
        <v>6845000</v>
      </c>
      <c r="L89" s="8"/>
      <c r="M89" s="8"/>
      <c r="N89" s="8"/>
      <c r="O89" s="12">
        <f t="shared" si="6"/>
        <v>6845000</v>
      </c>
      <c r="P89" s="129">
        <f t="shared" si="5"/>
        <v>0.0002792073504976594</v>
      </c>
      <c r="Q89" s="8"/>
      <c r="R89" s="13">
        <f t="shared" si="7"/>
        <v>6845000</v>
      </c>
      <c r="T89" s="4"/>
    </row>
    <row r="90" spans="1:20" s="19" customFormat="1" ht="15">
      <c r="A90" s="14" t="s">
        <v>318</v>
      </c>
      <c r="B90" s="8" t="s">
        <v>105</v>
      </c>
      <c r="C90" s="8"/>
      <c r="D90" s="21"/>
      <c r="E90" s="21"/>
      <c r="F90" s="8"/>
      <c r="G90" s="21" t="s">
        <v>170</v>
      </c>
      <c r="H90" s="21" t="s">
        <v>195</v>
      </c>
      <c r="I90" s="8" t="s">
        <v>306</v>
      </c>
      <c r="J90" s="8"/>
      <c r="K90" s="16">
        <v>8363000</v>
      </c>
      <c r="L90" s="8"/>
      <c r="M90" s="8"/>
      <c r="N90" s="8"/>
      <c r="O90" s="12">
        <f t="shared" si="6"/>
        <v>8363000</v>
      </c>
      <c r="P90" s="129">
        <f t="shared" si="5"/>
        <v>0.0003411265262544814</v>
      </c>
      <c r="Q90" s="8"/>
      <c r="R90" s="13">
        <f t="shared" si="7"/>
        <v>8363000</v>
      </c>
      <c r="T90" s="4"/>
    </row>
    <row r="91" spans="1:20" s="19" customFormat="1" ht="15">
      <c r="A91" s="14" t="s">
        <v>318</v>
      </c>
      <c r="B91" s="8" t="s">
        <v>105</v>
      </c>
      <c r="C91" s="8"/>
      <c r="D91" s="21"/>
      <c r="E91" s="21"/>
      <c r="F91" s="8"/>
      <c r="G91" s="21" t="s">
        <v>170</v>
      </c>
      <c r="H91" s="21" t="s">
        <v>195</v>
      </c>
      <c r="I91" s="8" t="s">
        <v>307</v>
      </c>
      <c r="J91" s="8"/>
      <c r="K91" s="16">
        <v>9507000</v>
      </c>
      <c r="L91" s="8"/>
      <c r="M91" s="8"/>
      <c r="N91" s="8"/>
      <c r="O91" s="12">
        <f t="shared" si="6"/>
        <v>9507000</v>
      </c>
      <c r="P91" s="129">
        <f t="shared" si="5"/>
        <v>0.0003877902529117966</v>
      </c>
      <c r="Q91" s="8"/>
      <c r="R91" s="13">
        <f t="shared" si="7"/>
        <v>9507000</v>
      </c>
      <c r="T91" s="4"/>
    </row>
    <row r="92" spans="1:20" s="19" customFormat="1" ht="15">
      <c r="A92" s="14" t="s">
        <v>318</v>
      </c>
      <c r="B92" s="8" t="s">
        <v>105</v>
      </c>
      <c r="C92" s="8"/>
      <c r="D92" s="21"/>
      <c r="E92" s="21"/>
      <c r="F92" s="8"/>
      <c r="G92" s="21" t="s">
        <v>170</v>
      </c>
      <c r="H92" s="21" t="s">
        <v>195</v>
      </c>
      <c r="I92" s="8" t="s">
        <v>308</v>
      </c>
      <c r="J92" s="8"/>
      <c r="K92" s="16">
        <v>5585000</v>
      </c>
      <c r="L92" s="8"/>
      <c r="M92" s="8"/>
      <c r="N92" s="8"/>
      <c r="O92" s="12">
        <f t="shared" si="6"/>
        <v>5585000</v>
      </c>
      <c r="P92" s="129">
        <f t="shared" si="5"/>
        <v>0.0002278119872212458</v>
      </c>
      <c r="Q92" s="8"/>
      <c r="R92" s="13">
        <f t="shared" si="7"/>
        <v>5585000</v>
      </c>
      <c r="T92" s="4"/>
    </row>
    <row r="93" spans="1:20" s="19" customFormat="1" ht="15">
      <c r="A93" s="14" t="s">
        <v>318</v>
      </c>
      <c r="B93" s="8" t="s">
        <v>105</v>
      </c>
      <c r="C93" s="8"/>
      <c r="D93" s="21"/>
      <c r="E93" s="21"/>
      <c r="F93" s="8"/>
      <c r="G93" s="21" t="s">
        <v>170</v>
      </c>
      <c r="H93" s="21" t="s">
        <v>319</v>
      </c>
      <c r="I93" s="8" t="s">
        <v>96</v>
      </c>
      <c r="J93" s="8"/>
      <c r="K93" s="16">
        <v>79207000</v>
      </c>
      <c r="L93" s="8"/>
      <c r="M93" s="8"/>
      <c r="N93" s="8"/>
      <c r="O93" s="12">
        <f t="shared" si="6"/>
        <v>79207000</v>
      </c>
      <c r="P93" s="129">
        <f t="shared" si="5"/>
        <v>0.0032308512214562607</v>
      </c>
      <c r="Q93" s="8"/>
      <c r="R93" s="13">
        <f t="shared" si="7"/>
        <v>79207000</v>
      </c>
      <c r="T93" s="4"/>
    </row>
    <row r="94" spans="1:20" s="19" customFormat="1" ht="15">
      <c r="A94" s="14" t="s">
        <v>318</v>
      </c>
      <c r="B94" s="8" t="s">
        <v>105</v>
      </c>
      <c r="C94" s="8"/>
      <c r="D94" s="21"/>
      <c r="E94" s="21"/>
      <c r="F94" s="8"/>
      <c r="G94" s="21" t="s">
        <v>170</v>
      </c>
      <c r="H94" s="21" t="s">
        <v>319</v>
      </c>
      <c r="I94" s="8" t="s">
        <v>97</v>
      </c>
      <c r="J94" s="8"/>
      <c r="K94" s="16">
        <v>34390000</v>
      </c>
      <c r="L94" s="8"/>
      <c r="M94" s="8"/>
      <c r="N94" s="8"/>
      <c r="O94" s="12">
        <f t="shared" si="6"/>
        <v>34390000</v>
      </c>
      <c r="P94" s="129">
        <f t="shared" si="5"/>
        <v>0.0014027670976792558</v>
      </c>
      <c r="Q94" s="8"/>
      <c r="R94" s="13">
        <f t="shared" si="7"/>
        <v>34390000</v>
      </c>
      <c r="T94" s="4"/>
    </row>
    <row r="95" spans="1:20" s="19" customFormat="1" ht="15">
      <c r="A95" s="14" t="s">
        <v>318</v>
      </c>
      <c r="B95" s="8" t="s">
        <v>105</v>
      </c>
      <c r="C95" s="8"/>
      <c r="D95" s="21"/>
      <c r="E95" s="21"/>
      <c r="F95" s="8"/>
      <c r="G95" s="21" t="s">
        <v>170</v>
      </c>
      <c r="H95" s="21" t="s">
        <v>319</v>
      </c>
      <c r="I95" s="8" t="s">
        <v>98</v>
      </c>
      <c r="J95" s="8"/>
      <c r="K95" s="16">
        <v>56713000</v>
      </c>
      <c r="L95" s="8"/>
      <c r="M95" s="8"/>
      <c r="N95" s="8"/>
      <c r="O95" s="12">
        <f t="shared" si="6"/>
        <v>56713000</v>
      </c>
      <c r="P95" s="129">
        <f t="shared" si="5"/>
        <v>0.002313321617059716</v>
      </c>
      <c r="Q95" s="8"/>
      <c r="R95" s="13">
        <f t="shared" si="7"/>
        <v>56713000</v>
      </c>
      <c r="T95" s="4"/>
    </row>
    <row r="96" spans="1:20" s="19" customFormat="1" ht="15">
      <c r="A96" s="14" t="s">
        <v>318</v>
      </c>
      <c r="B96" s="8" t="s">
        <v>105</v>
      </c>
      <c r="C96" s="8"/>
      <c r="D96" s="21"/>
      <c r="E96" s="21"/>
      <c r="F96" s="8"/>
      <c r="G96" s="21" t="s">
        <v>170</v>
      </c>
      <c r="H96" s="21" t="s">
        <v>319</v>
      </c>
      <c r="I96" s="8" t="s">
        <v>99</v>
      </c>
      <c r="J96" s="8"/>
      <c r="K96" s="16">
        <v>26755000</v>
      </c>
      <c r="L96" s="8"/>
      <c r="M96" s="8"/>
      <c r="N96" s="8"/>
      <c r="O96" s="12">
        <f t="shared" si="6"/>
        <v>26755000</v>
      </c>
      <c r="P96" s="129">
        <f t="shared" si="5"/>
        <v>0.0010913356702067021</v>
      </c>
      <c r="Q96" s="8"/>
      <c r="R96" s="13">
        <f t="shared" si="7"/>
        <v>26755000</v>
      </c>
      <c r="T96" s="4"/>
    </row>
    <row r="97" spans="1:20" s="19" customFormat="1" ht="15">
      <c r="A97" s="14" t="s">
        <v>318</v>
      </c>
      <c r="B97" s="8" t="s">
        <v>105</v>
      </c>
      <c r="C97" s="8"/>
      <c r="D97" s="21"/>
      <c r="E97" s="21"/>
      <c r="F97" s="8"/>
      <c r="G97" s="21" t="s">
        <v>170</v>
      </c>
      <c r="H97" s="21" t="s">
        <v>319</v>
      </c>
      <c r="I97" s="8" t="s">
        <v>100</v>
      </c>
      <c r="J97" s="8"/>
      <c r="K97" s="16">
        <v>62960000</v>
      </c>
      <c r="L97" s="8"/>
      <c r="M97" s="8"/>
      <c r="N97" s="8"/>
      <c r="O97" s="12">
        <f t="shared" si="6"/>
        <v>62960000</v>
      </c>
      <c r="P97" s="129">
        <f t="shared" si="5"/>
        <v>0.002568136564986506</v>
      </c>
      <c r="Q97" s="8"/>
      <c r="R97" s="13">
        <f t="shared" si="7"/>
        <v>62960000</v>
      </c>
      <c r="T97" s="4"/>
    </row>
    <row r="98" spans="1:20" s="19" customFormat="1" ht="15">
      <c r="A98" s="14" t="s">
        <v>318</v>
      </c>
      <c r="B98" s="8" t="s">
        <v>105</v>
      </c>
      <c r="C98" s="8"/>
      <c r="D98" s="21"/>
      <c r="E98" s="21"/>
      <c r="F98" s="8"/>
      <c r="G98" s="21" t="s">
        <v>170</v>
      </c>
      <c r="H98" s="21" t="s">
        <v>319</v>
      </c>
      <c r="I98" s="8" t="s">
        <v>101</v>
      </c>
      <c r="J98" s="8"/>
      <c r="K98" s="16">
        <v>25832000</v>
      </c>
      <c r="L98" s="8"/>
      <c r="M98" s="8"/>
      <c r="N98" s="8"/>
      <c r="O98" s="12">
        <f t="shared" si="6"/>
        <v>25832000</v>
      </c>
      <c r="P98" s="129">
        <f t="shared" si="5"/>
        <v>0.0010536865271081866</v>
      </c>
      <c r="Q98" s="8"/>
      <c r="R98" s="13">
        <f t="shared" si="7"/>
        <v>25832000</v>
      </c>
      <c r="T98" s="4"/>
    </row>
    <row r="99" spans="1:20" s="19" customFormat="1" ht="15">
      <c r="A99" s="14" t="s">
        <v>318</v>
      </c>
      <c r="B99" s="8" t="s">
        <v>105</v>
      </c>
      <c r="C99" s="8"/>
      <c r="D99" s="21"/>
      <c r="E99" s="21"/>
      <c r="F99" s="8"/>
      <c r="G99" s="21" t="s">
        <v>170</v>
      </c>
      <c r="H99" s="21" t="s">
        <v>319</v>
      </c>
      <c r="I99" s="8" t="s">
        <v>102</v>
      </c>
      <c r="J99" s="8"/>
      <c r="K99" s="16">
        <v>29666000</v>
      </c>
      <c r="L99" s="8"/>
      <c r="M99" s="8"/>
      <c r="N99" s="8"/>
      <c r="O99" s="12">
        <f t="shared" si="6"/>
        <v>29666000</v>
      </c>
      <c r="P99" s="129">
        <f t="shared" si="5"/>
        <v>0.0012100752753635591</v>
      </c>
      <c r="Q99" s="8"/>
      <c r="R99" s="13">
        <f t="shared" si="7"/>
        <v>29666000</v>
      </c>
      <c r="T99" s="4"/>
    </row>
    <row r="100" spans="1:20" s="19" customFormat="1" ht="15">
      <c r="A100" s="14" t="s">
        <v>318</v>
      </c>
      <c r="B100" s="8" t="s">
        <v>105</v>
      </c>
      <c r="C100" s="8"/>
      <c r="D100" s="21"/>
      <c r="E100" s="21"/>
      <c r="F100" s="8"/>
      <c r="G100" s="21" t="s">
        <v>170</v>
      </c>
      <c r="H100" s="21" t="s">
        <v>319</v>
      </c>
      <c r="I100" s="8" t="s">
        <v>103</v>
      </c>
      <c r="J100" s="8"/>
      <c r="K100" s="16">
        <v>24815000</v>
      </c>
      <c r="L100" s="8"/>
      <c r="M100" s="8"/>
      <c r="N100" s="8"/>
      <c r="O100" s="12">
        <f t="shared" si="6"/>
        <v>24815000</v>
      </c>
      <c r="P100" s="129">
        <f t="shared" si="5"/>
        <v>0.001012203126749367</v>
      </c>
      <c r="Q100" s="8"/>
      <c r="R100" s="13">
        <f t="shared" si="7"/>
        <v>24815000</v>
      </c>
      <c r="T100" s="4"/>
    </row>
    <row r="101" spans="1:20" s="19" customFormat="1" ht="15">
      <c r="A101" s="14" t="s">
        <v>318</v>
      </c>
      <c r="B101" s="8" t="s">
        <v>105</v>
      </c>
      <c r="C101" s="8"/>
      <c r="D101" s="21"/>
      <c r="E101" s="21"/>
      <c r="F101" s="8"/>
      <c r="G101" s="21" t="s">
        <v>170</v>
      </c>
      <c r="H101" s="21" t="s">
        <v>319</v>
      </c>
      <c r="I101" s="8" t="s">
        <v>104</v>
      </c>
      <c r="J101" s="8"/>
      <c r="K101" s="16">
        <v>23862000</v>
      </c>
      <c r="L101" s="8"/>
      <c r="M101" s="8"/>
      <c r="N101" s="8"/>
      <c r="O101" s="12">
        <f t="shared" si="6"/>
        <v>23862000</v>
      </c>
      <c r="P101" s="129">
        <f t="shared" si="5"/>
        <v>0.0009733302845252225</v>
      </c>
      <c r="Q101" s="8"/>
      <c r="R101" s="13">
        <f t="shared" si="7"/>
        <v>23862000</v>
      </c>
      <c r="T101" s="4"/>
    </row>
    <row r="102" spans="1:20" s="19" customFormat="1" ht="15">
      <c r="A102" s="14" t="s">
        <v>318</v>
      </c>
      <c r="B102" s="8" t="s">
        <v>320</v>
      </c>
      <c r="C102" s="8"/>
      <c r="D102" s="21"/>
      <c r="E102" s="21"/>
      <c r="F102" s="8"/>
      <c r="G102" s="21" t="s">
        <v>170</v>
      </c>
      <c r="H102" s="21" t="s">
        <v>319</v>
      </c>
      <c r="I102" s="8" t="s">
        <v>107</v>
      </c>
      <c r="J102" s="8"/>
      <c r="K102" s="16">
        <v>9056000</v>
      </c>
      <c r="L102" s="8"/>
      <c r="M102" s="8"/>
      <c r="N102" s="8"/>
      <c r="O102" s="12">
        <f t="shared" si="6"/>
        <v>9056000</v>
      </c>
      <c r="P102" s="129">
        <f t="shared" si="5"/>
        <v>0.00036939397605650887</v>
      </c>
      <c r="Q102" s="8"/>
      <c r="R102" s="13">
        <f t="shared" si="7"/>
        <v>9056000</v>
      </c>
      <c r="T102" s="4"/>
    </row>
    <row r="103" spans="1:20" s="19" customFormat="1" ht="15">
      <c r="A103" s="14" t="s">
        <v>318</v>
      </c>
      <c r="B103" s="8" t="s">
        <v>320</v>
      </c>
      <c r="C103" s="8"/>
      <c r="D103" s="21"/>
      <c r="E103" s="21"/>
      <c r="F103" s="8"/>
      <c r="G103" s="21" t="s">
        <v>170</v>
      </c>
      <c r="H103" s="21" t="s">
        <v>319</v>
      </c>
      <c r="I103" s="8" t="s">
        <v>108</v>
      </c>
      <c r="J103" s="8"/>
      <c r="K103" s="16">
        <v>17238000</v>
      </c>
      <c r="L103" s="8"/>
      <c r="M103" s="8"/>
      <c r="N103" s="8"/>
      <c r="O103" s="12">
        <f t="shared" si="6"/>
        <v>17238000</v>
      </c>
      <c r="P103" s="129">
        <f t="shared" si="5"/>
        <v>0.0007031375175863626</v>
      </c>
      <c r="Q103" s="8"/>
      <c r="R103" s="13">
        <f t="shared" si="7"/>
        <v>17238000</v>
      </c>
      <c r="T103" s="4"/>
    </row>
    <row r="104" spans="1:20" s="19" customFormat="1" ht="15">
      <c r="A104" s="14" t="s">
        <v>318</v>
      </c>
      <c r="B104" s="8" t="s">
        <v>320</v>
      </c>
      <c r="C104" s="8"/>
      <c r="D104" s="21"/>
      <c r="E104" s="21"/>
      <c r="F104" s="8"/>
      <c r="G104" s="21" t="s">
        <v>170</v>
      </c>
      <c r="H104" s="21" t="s">
        <v>319</v>
      </c>
      <c r="I104" s="8" t="s">
        <v>109</v>
      </c>
      <c r="J104" s="8"/>
      <c r="K104" s="16">
        <v>10968000</v>
      </c>
      <c r="L104" s="8"/>
      <c r="M104" s="8"/>
      <c r="N104" s="8"/>
      <c r="O104" s="12">
        <f t="shared" si="6"/>
        <v>10968000</v>
      </c>
      <c r="P104" s="129">
        <f t="shared" si="5"/>
        <v>0.0004473844003299237</v>
      </c>
      <c r="Q104" s="8"/>
      <c r="R104" s="13">
        <f t="shared" si="7"/>
        <v>10968000</v>
      </c>
      <c r="T104" s="4"/>
    </row>
    <row r="105" spans="1:20" s="19" customFormat="1" ht="15">
      <c r="A105" s="14" t="s">
        <v>318</v>
      </c>
      <c r="B105" s="8" t="s">
        <v>320</v>
      </c>
      <c r="C105" s="8"/>
      <c r="D105" s="21"/>
      <c r="E105" s="21"/>
      <c r="F105" s="8"/>
      <c r="G105" s="21" t="s">
        <v>170</v>
      </c>
      <c r="H105" s="21" t="s">
        <v>319</v>
      </c>
      <c r="I105" s="8" t="s">
        <v>110</v>
      </c>
      <c r="J105" s="8"/>
      <c r="K105" s="16">
        <v>9785000</v>
      </c>
      <c r="L105" s="8"/>
      <c r="M105" s="8"/>
      <c r="N105" s="8"/>
      <c r="O105" s="12">
        <f t="shared" si="6"/>
        <v>9785000</v>
      </c>
      <c r="P105" s="129">
        <f t="shared" si="5"/>
        <v>0.000399129864809291</v>
      </c>
      <c r="Q105" s="8"/>
      <c r="R105" s="13">
        <f t="shared" si="7"/>
        <v>9785000</v>
      </c>
      <c r="T105" s="4"/>
    </row>
    <row r="106" spans="1:20" s="19" customFormat="1" ht="15">
      <c r="A106" s="14" t="s">
        <v>318</v>
      </c>
      <c r="B106" s="8" t="s">
        <v>320</v>
      </c>
      <c r="C106" s="8"/>
      <c r="D106" s="21"/>
      <c r="E106" s="21"/>
      <c r="F106" s="8"/>
      <c r="G106" s="21" t="s">
        <v>170</v>
      </c>
      <c r="H106" s="21" t="s">
        <v>319</v>
      </c>
      <c r="I106" s="8" t="s">
        <v>111</v>
      </c>
      <c r="J106" s="8"/>
      <c r="K106" s="16">
        <v>5460000</v>
      </c>
      <c r="L106" s="8"/>
      <c r="M106" s="8"/>
      <c r="N106" s="8"/>
      <c r="O106" s="12">
        <f t="shared" si="6"/>
        <v>5460000</v>
      </c>
      <c r="P106" s="129">
        <f t="shared" si="5"/>
        <v>0.00022271324086445876</v>
      </c>
      <c r="Q106" s="8"/>
      <c r="R106" s="13">
        <f t="shared" si="7"/>
        <v>5460000</v>
      </c>
      <c r="T106" s="4"/>
    </row>
    <row r="107" spans="1:20" s="19" customFormat="1" ht="15">
      <c r="A107" s="14" t="s">
        <v>318</v>
      </c>
      <c r="B107" s="8" t="s">
        <v>320</v>
      </c>
      <c r="C107" s="8"/>
      <c r="D107" s="21"/>
      <c r="E107" s="21"/>
      <c r="F107" s="8"/>
      <c r="G107" s="21" t="s">
        <v>170</v>
      </c>
      <c r="H107" s="21" t="s">
        <v>319</v>
      </c>
      <c r="I107" s="8" t="s">
        <v>112</v>
      </c>
      <c r="J107" s="8"/>
      <c r="K107" s="16">
        <v>22789000</v>
      </c>
      <c r="L107" s="8"/>
      <c r="M107" s="8"/>
      <c r="N107" s="8"/>
      <c r="O107" s="12">
        <f t="shared" si="6"/>
        <v>22789000</v>
      </c>
      <c r="P107" s="129">
        <f t="shared" si="5"/>
        <v>0.0009295626457985624</v>
      </c>
      <c r="Q107" s="8"/>
      <c r="R107" s="13">
        <f t="shared" si="7"/>
        <v>22789000</v>
      </c>
      <c r="T107" s="4"/>
    </row>
    <row r="108" spans="1:20" s="19" customFormat="1" ht="15">
      <c r="A108" s="14" t="s">
        <v>318</v>
      </c>
      <c r="B108" s="8" t="s">
        <v>320</v>
      </c>
      <c r="C108" s="8"/>
      <c r="D108" s="21"/>
      <c r="E108" s="21"/>
      <c r="F108" s="8"/>
      <c r="G108" s="21" t="s">
        <v>170</v>
      </c>
      <c r="H108" s="21" t="s">
        <v>319</v>
      </c>
      <c r="I108" s="8" t="s">
        <v>113</v>
      </c>
      <c r="J108" s="8"/>
      <c r="K108" s="16">
        <v>6100000</v>
      </c>
      <c r="L108" s="8"/>
      <c r="M108" s="8"/>
      <c r="N108" s="8"/>
      <c r="O108" s="12">
        <f t="shared" si="6"/>
        <v>6100000</v>
      </c>
      <c r="P108" s="129">
        <f t="shared" si="5"/>
        <v>0.0002488188222112085</v>
      </c>
      <c r="Q108" s="8"/>
      <c r="R108" s="13">
        <f t="shared" si="7"/>
        <v>6100000</v>
      </c>
      <c r="T108" s="4"/>
    </row>
    <row r="109" spans="1:20" s="19" customFormat="1" ht="15">
      <c r="A109" s="14" t="s">
        <v>318</v>
      </c>
      <c r="B109" s="8" t="s">
        <v>320</v>
      </c>
      <c r="C109" s="8"/>
      <c r="D109" s="21"/>
      <c r="E109" s="21"/>
      <c r="F109" s="8"/>
      <c r="G109" s="21" t="s">
        <v>170</v>
      </c>
      <c r="H109" s="21" t="s">
        <v>319</v>
      </c>
      <c r="I109" s="8" t="s">
        <v>314</v>
      </c>
      <c r="J109" s="8"/>
      <c r="K109" s="16">
        <v>2458000</v>
      </c>
      <c r="L109" s="8"/>
      <c r="M109" s="8"/>
      <c r="N109" s="8"/>
      <c r="O109" s="12">
        <f t="shared" si="6"/>
        <v>2458000</v>
      </c>
      <c r="P109" s="129">
        <f t="shared" si="5"/>
        <v>0.00010026174835986073</v>
      </c>
      <c r="Q109" s="8"/>
      <c r="R109" s="13">
        <f t="shared" si="7"/>
        <v>2458000</v>
      </c>
      <c r="T109" s="4"/>
    </row>
    <row r="110" spans="1:20" s="19" customFormat="1" ht="15">
      <c r="A110" s="14" t="s">
        <v>318</v>
      </c>
      <c r="B110" s="8" t="s">
        <v>320</v>
      </c>
      <c r="C110" s="8"/>
      <c r="D110" s="21"/>
      <c r="E110" s="21"/>
      <c r="F110" s="8"/>
      <c r="G110" s="21" t="s">
        <v>170</v>
      </c>
      <c r="H110" s="21" t="s">
        <v>319</v>
      </c>
      <c r="I110" s="8" t="s">
        <v>315</v>
      </c>
      <c r="J110" s="8"/>
      <c r="K110" s="16">
        <v>2604000</v>
      </c>
      <c r="L110" s="8"/>
      <c r="M110" s="8"/>
      <c r="N110" s="8"/>
      <c r="O110" s="12">
        <f t="shared" si="6"/>
        <v>2604000</v>
      </c>
      <c r="P110" s="129">
        <f t="shared" si="5"/>
        <v>0.00010621708410458802</v>
      </c>
      <c r="Q110" s="8"/>
      <c r="R110" s="13">
        <f t="shared" si="7"/>
        <v>2604000</v>
      </c>
      <c r="T110" s="4"/>
    </row>
    <row r="111" spans="1:20" s="19" customFormat="1" ht="15">
      <c r="A111" s="14" t="s">
        <v>318</v>
      </c>
      <c r="B111" s="8" t="s">
        <v>320</v>
      </c>
      <c r="C111" s="8"/>
      <c r="D111" s="21"/>
      <c r="E111" s="21"/>
      <c r="F111" s="8"/>
      <c r="G111" s="21" t="s">
        <v>170</v>
      </c>
      <c r="H111" s="21" t="s">
        <v>319</v>
      </c>
      <c r="I111" s="8" t="s">
        <v>316</v>
      </c>
      <c r="J111" s="8"/>
      <c r="K111" s="16">
        <v>4864000</v>
      </c>
      <c r="L111" s="8"/>
      <c r="M111" s="8"/>
      <c r="N111" s="8"/>
      <c r="O111" s="12">
        <f t="shared" si="6"/>
        <v>4864000</v>
      </c>
      <c r="P111" s="129">
        <f t="shared" si="5"/>
        <v>0.00019840241823529804</v>
      </c>
      <c r="Q111" s="8"/>
      <c r="R111" s="13">
        <f t="shared" si="7"/>
        <v>4864000</v>
      </c>
      <c r="T111" s="4"/>
    </row>
    <row r="112" spans="1:20" s="19" customFormat="1" ht="15">
      <c r="A112" s="14" t="s">
        <v>318</v>
      </c>
      <c r="B112" s="8" t="s">
        <v>320</v>
      </c>
      <c r="C112" s="8"/>
      <c r="D112" s="21"/>
      <c r="E112" s="21"/>
      <c r="F112" s="8"/>
      <c r="G112" s="21" t="s">
        <v>170</v>
      </c>
      <c r="H112" s="21" t="s">
        <v>319</v>
      </c>
      <c r="I112" s="8" t="s">
        <v>317</v>
      </c>
      <c r="J112" s="8"/>
      <c r="K112" s="16">
        <v>5170000</v>
      </c>
      <c r="L112" s="8"/>
      <c r="M112" s="8"/>
      <c r="N112" s="8"/>
      <c r="O112" s="12">
        <f t="shared" si="6"/>
        <v>5170000</v>
      </c>
      <c r="P112" s="129">
        <f t="shared" si="5"/>
        <v>0.00021088414931671277</v>
      </c>
      <c r="Q112" s="8"/>
      <c r="R112" s="13">
        <f t="shared" si="7"/>
        <v>5170000</v>
      </c>
      <c r="T112" s="4"/>
    </row>
    <row r="113" spans="1:20" s="19" customFormat="1" ht="15">
      <c r="A113" s="14" t="s">
        <v>321</v>
      </c>
      <c r="B113" s="8" t="s">
        <v>289</v>
      </c>
      <c r="C113" s="8">
        <v>860003020</v>
      </c>
      <c r="D113" s="21"/>
      <c r="E113" s="21"/>
      <c r="F113" s="8"/>
      <c r="G113" s="21" t="s">
        <v>170</v>
      </c>
      <c r="H113" s="21" t="s">
        <v>322</v>
      </c>
      <c r="I113" s="8"/>
      <c r="J113" s="8"/>
      <c r="K113" s="16">
        <v>4000000000</v>
      </c>
      <c r="L113" s="8"/>
      <c r="M113" s="8"/>
      <c r="N113" s="8"/>
      <c r="O113" s="12">
        <f t="shared" si="6"/>
        <v>4000000000</v>
      </c>
      <c r="P113" s="129">
        <f t="shared" si="5"/>
        <v>0.1631598834171859</v>
      </c>
      <c r="Q113" s="8"/>
      <c r="R113" s="13">
        <f t="shared" si="7"/>
        <v>4000000000</v>
      </c>
      <c r="T113" s="4"/>
    </row>
    <row r="114" spans="1:20" s="19" customFormat="1" ht="15">
      <c r="A114" s="14" t="s">
        <v>321</v>
      </c>
      <c r="B114" s="8" t="s">
        <v>3</v>
      </c>
      <c r="C114" s="8">
        <v>860050750</v>
      </c>
      <c r="D114" s="21"/>
      <c r="E114" s="21"/>
      <c r="F114" s="19">
        <v>11063758</v>
      </c>
      <c r="G114" s="21" t="s">
        <v>170</v>
      </c>
      <c r="H114" s="21" t="s">
        <v>322</v>
      </c>
      <c r="I114" s="8"/>
      <c r="J114" s="8"/>
      <c r="K114" s="16">
        <v>1229932000</v>
      </c>
      <c r="L114" s="8"/>
      <c r="M114" s="8"/>
      <c r="N114" s="8"/>
      <c r="O114" s="12">
        <f t="shared" si="6"/>
        <v>1229932000</v>
      </c>
      <c r="P114" s="129">
        <f t="shared" si="5"/>
        <v>0.05016889043276657</v>
      </c>
      <c r="Q114" s="8"/>
      <c r="R114" s="13">
        <f t="shared" si="7"/>
        <v>1229932000</v>
      </c>
      <c r="T114" s="4"/>
    </row>
    <row r="115" spans="1:20" s="19" customFormat="1" ht="15">
      <c r="A115" s="14" t="s">
        <v>324</v>
      </c>
      <c r="B115" s="8" t="s">
        <v>6</v>
      </c>
      <c r="C115" s="8">
        <v>860034313</v>
      </c>
      <c r="D115" s="21"/>
      <c r="E115" s="21"/>
      <c r="F115" s="19">
        <v>3200200846</v>
      </c>
      <c r="G115" s="21" t="s">
        <v>170</v>
      </c>
      <c r="H115" s="21" t="s">
        <v>323</v>
      </c>
      <c r="I115" s="8"/>
      <c r="J115" s="8"/>
      <c r="K115" s="16">
        <v>391703000</v>
      </c>
      <c r="L115" s="8"/>
      <c r="M115" s="8"/>
      <c r="N115" s="8"/>
      <c r="O115" s="12">
        <f t="shared" si="6"/>
        <v>391703000</v>
      </c>
      <c r="P115" s="129">
        <f t="shared" si="5"/>
        <v>0.01597755395354049</v>
      </c>
      <c r="Q115" s="8"/>
      <c r="R115" s="13">
        <f t="shared" si="7"/>
        <v>391703000</v>
      </c>
      <c r="T115" s="4"/>
    </row>
    <row r="116" spans="1:20" s="19" customFormat="1" ht="15">
      <c r="A116" s="14" t="s">
        <v>321</v>
      </c>
      <c r="B116" s="8" t="s">
        <v>8</v>
      </c>
      <c r="C116" s="8">
        <v>890100180</v>
      </c>
      <c r="D116" s="21"/>
      <c r="E116" s="21"/>
      <c r="F116" s="169">
        <v>201016554144</v>
      </c>
      <c r="G116" s="21" t="s">
        <v>170</v>
      </c>
      <c r="H116" s="21" t="s">
        <v>322</v>
      </c>
      <c r="I116" s="8"/>
      <c r="J116" s="8"/>
      <c r="K116" s="16">
        <v>272283513</v>
      </c>
      <c r="L116" s="8"/>
      <c r="M116" s="8"/>
      <c r="N116" s="8"/>
      <c r="O116" s="12">
        <f t="shared" si="6"/>
        <v>272283513</v>
      </c>
      <c r="P116" s="129">
        <f t="shared" si="5"/>
        <v>0.011106436559375455</v>
      </c>
      <c r="Q116" s="8"/>
      <c r="R116" s="13">
        <f t="shared" si="7"/>
        <v>272283513</v>
      </c>
      <c r="T116" s="4"/>
    </row>
    <row r="117" spans="1:20" s="19" customFormat="1" ht="15">
      <c r="A117" s="14" t="s">
        <v>321</v>
      </c>
      <c r="B117" s="8" t="s">
        <v>8</v>
      </c>
      <c r="C117" s="8">
        <v>890100180</v>
      </c>
      <c r="D117" s="21"/>
      <c r="E117" s="21"/>
      <c r="F117" s="8"/>
      <c r="G117" s="21" t="s">
        <v>170</v>
      </c>
      <c r="H117" s="21" t="s">
        <v>322</v>
      </c>
      <c r="I117" s="8"/>
      <c r="J117" s="8"/>
      <c r="K117" s="16">
        <v>500000000</v>
      </c>
      <c r="L117" s="8"/>
      <c r="M117" s="8"/>
      <c r="N117" s="8"/>
      <c r="O117" s="12">
        <f t="shared" si="6"/>
        <v>500000000</v>
      </c>
      <c r="P117" s="129">
        <f t="shared" si="5"/>
        <v>0.020394985427148238</v>
      </c>
      <c r="Q117" s="8"/>
      <c r="R117" s="13">
        <f t="shared" si="7"/>
        <v>500000000</v>
      </c>
      <c r="T117" s="4"/>
    </row>
    <row r="118" spans="1:20" s="19" customFormat="1" ht="15">
      <c r="A118" s="14" t="s">
        <v>321</v>
      </c>
      <c r="B118" s="8" t="s">
        <v>9</v>
      </c>
      <c r="C118" s="8">
        <v>890300279</v>
      </c>
      <c r="D118" s="21"/>
      <c r="E118" s="21"/>
      <c r="F118" s="8" t="s">
        <v>507</v>
      </c>
      <c r="G118" s="21" t="s">
        <v>170</v>
      </c>
      <c r="H118" s="21" t="s">
        <v>322</v>
      </c>
      <c r="I118" s="8"/>
      <c r="J118" s="8"/>
      <c r="K118" s="16">
        <v>11564757</v>
      </c>
      <c r="L118" s="8"/>
      <c r="M118" s="8"/>
      <c r="N118" s="8"/>
      <c r="O118" s="12">
        <f t="shared" si="6"/>
        <v>11564757</v>
      </c>
      <c r="P118" s="129">
        <f t="shared" si="5"/>
        <v>0.00047172610096702115</v>
      </c>
      <c r="Q118" s="8"/>
      <c r="R118" s="13">
        <f t="shared" si="7"/>
        <v>11564757</v>
      </c>
      <c r="T118" s="4"/>
    </row>
    <row r="119" spans="1:20" s="19" customFormat="1" ht="15">
      <c r="A119" s="14" t="s">
        <v>321</v>
      </c>
      <c r="B119" s="8" t="s">
        <v>9</v>
      </c>
      <c r="C119" s="8">
        <v>890300279</v>
      </c>
      <c r="D119" s="21"/>
      <c r="E119" s="21"/>
      <c r="F119" s="8" t="s">
        <v>508</v>
      </c>
      <c r="G119" s="21" t="s">
        <v>170</v>
      </c>
      <c r="H119" s="21" t="s">
        <v>322</v>
      </c>
      <c r="I119" s="8"/>
      <c r="J119" s="8"/>
      <c r="K119" s="16">
        <v>18817485</v>
      </c>
      <c r="L119" s="8"/>
      <c r="M119" s="8"/>
      <c r="N119" s="8"/>
      <c r="O119" s="12">
        <f t="shared" si="6"/>
        <v>18817485</v>
      </c>
      <c r="P119" s="129">
        <f t="shared" si="5"/>
        <v>0.0007675646647011611</v>
      </c>
      <c r="Q119" s="8"/>
      <c r="R119" s="13">
        <f t="shared" si="7"/>
        <v>18817485</v>
      </c>
      <c r="T119" s="4"/>
    </row>
    <row r="120" spans="1:20" s="19" customFormat="1" ht="15">
      <c r="A120" s="14" t="s">
        <v>321</v>
      </c>
      <c r="B120" s="8" t="s">
        <v>9</v>
      </c>
      <c r="C120" s="8">
        <v>890300279</v>
      </c>
      <c r="D120" s="21"/>
      <c r="E120" s="21"/>
      <c r="F120" s="8" t="s">
        <v>509</v>
      </c>
      <c r="G120" s="21" t="s">
        <v>170</v>
      </c>
      <c r="H120" s="21" t="s">
        <v>322</v>
      </c>
      <c r="I120" s="8"/>
      <c r="J120" s="8"/>
      <c r="K120" s="16">
        <v>18546987</v>
      </c>
      <c r="L120" s="8"/>
      <c r="M120" s="8"/>
      <c r="N120" s="8"/>
      <c r="O120" s="12">
        <f t="shared" si="6"/>
        <v>18546987</v>
      </c>
      <c r="P120" s="129">
        <f t="shared" si="5"/>
        <v>0.0007565310591650156</v>
      </c>
      <c r="Q120" s="8"/>
      <c r="R120" s="13">
        <f t="shared" si="7"/>
        <v>18546987</v>
      </c>
      <c r="T120" s="4"/>
    </row>
    <row r="121" spans="1:20" s="19" customFormat="1" ht="15">
      <c r="A121" s="14" t="s">
        <v>321</v>
      </c>
      <c r="B121" s="8" t="s">
        <v>9</v>
      </c>
      <c r="C121" s="8">
        <v>890300279</v>
      </c>
      <c r="D121" s="21"/>
      <c r="E121" s="21"/>
      <c r="F121" s="8" t="s">
        <v>510</v>
      </c>
      <c r="G121" s="21" t="s">
        <v>170</v>
      </c>
      <c r="H121" s="21" t="s">
        <v>322</v>
      </c>
      <c r="I121" s="8"/>
      <c r="J121" s="8"/>
      <c r="K121" s="16">
        <v>34079821</v>
      </c>
      <c r="L121" s="8"/>
      <c r="M121" s="8"/>
      <c r="N121" s="8"/>
      <c r="O121" s="12">
        <f t="shared" si="6"/>
        <v>34079821</v>
      </c>
      <c r="P121" s="129">
        <f t="shared" si="5"/>
        <v>0.0013901149053096409</v>
      </c>
      <c r="Q121" s="8"/>
      <c r="R121" s="13">
        <f t="shared" si="7"/>
        <v>34079821</v>
      </c>
      <c r="T121" s="4"/>
    </row>
    <row r="122" spans="1:20" s="19" customFormat="1" ht="15">
      <c r="A122" s="14" t="s">
        <v>321</v>
      </c>
      <c r="B122" s="8" t="s">
        <v>9</v>
      </c>
      <c r="C122" s="8">
        <v>890300279</v>
      </c>
      <c r="D122" s="21"/>
      <c r="E122" s="21"/>
      <c r="F122" s="8" t="s">
        <v>511</v>
      </c>
      <c r="G122" s="21" t="s">
        <v>170</v>
      </c>
      <c r="H122" s="21" t="s">
        <v>322</v>
      </c>
      <c r="I122" s="8"/>
      <c r="J122" s="8"/>
      <c r="K122" s="16">
        <v>35408634</v>
      </c>
      <c r="L122" s="8"/>
      <c r="M122" s="8"/>
      <c r="N122" s="8"/>
      <c r="O122" s="12">
        <f t="shared" si="6"/>
        <v>35408634</v>
      </c>
      <c r="P122" s="129">
        <f t="shared" si="5"/>
        <v>0.0014443171488504511</v>
      </c>
      <c r="Q122" s="8"/>
      <c r="R122" s="13">
        <f t="shared" si="7"/>
        <v>35408634</v>
      </c>
      <c r="T122" s="4"/>
    </row>
    <row r="123" spans="1:20" s="19" customFormat="1" ht="15">
      <c r="A123" s="14" t="s">
        <v>321</v>
      </c>
      <c r="B123" s="8" t="s">
        <v>9</v>
      </c>
      <c r="C123" s="8">
        <v>890300279</v>
      </c>
      <c r="D123" s="21"/>
      <c r="E123" s="21"/>
      <c r="F123" s="8" t="s">
        <v>512</v>
      </c>
      <c r="G123" s="21" t="s">
        <v>170</v>
      </c>
      <c r="H123" s="21" t="s">
        <v>322</v>
      </c>
      <c r="I123" s="8"/>
      <c r="J123" s="8"/>
      <c r="K123" s="16">
        <v>33542368</v>
      </c>
      <c r="L123" s="8"/>
      <c r="M123" s="8"/>
      <c r="N123" s="8"/>
      <c r="O123" s="12">
        <f t="shared" si="6"/>
        <v>33542368</v>
      </c>
      <c r="P123" s="129">
        <f t="shared" si="5"/>
        <v>0.0013681922131040867</v>
      </c>
      <c r="Q123" s="8"/>
      <c r="R123" s="13">
        <f t="shared" si="7"/>
        <v>33542368</v>
      </c>
      <c r="T123" s="4"/>
    </row>
    <row r="124" spans="1:20" s="19" customFormat="1" ht="15">
      <c r="A124" s="14" t="s">
        <v>321</v>
      </c>
      <c r="B124" s="8" t="s">
        <v>9</v>
      </c>
      <c r="C124" s="8">
        <v>890300279</v>
      </c>
      <c r="D124" s="21"/>
      <c r="E124" s="21"/>
      <c r="F124" s="8" t="s">
        <v>513</v>
      </c>
      <c r="G124" s="21" t="s">
        <v>170</v>
      </c>
      <c r="H124" s="21" t="s">
        <v>322</v>
      </c>
      <c r="I124" s="8"/>
      <c r="J124" s="8"/>
      <c r="K124" s="16">
        <v>35152864</v>
      </c>
      <c r="L124" s="8"/>
      <c r="M124" s="8"/>
      <c r="N124" s="8"/>
      <c r="O124" s="12">
        <f t="shared" si="6"/>
        <v>35152864</v>
      </c>
      <c r="P124" s="129">
        <f t="shared" si="5"/>
        <v>0.0014338842980050478</v>
      </c>
      <c r="Q124" s="8"/>
      <c r="R124" s="13">
        <f t="shared" si="7"/>
        <v>35152864</v>
      </c>
      <c r="T124" s="4"/>
    </row>
    <row r="125" spans="1:20" s="19" customFormat="1" ht="15">
      <c r="A125" s="14" t="s">
        <v>321</v>
      </c>
      <c r="B125" s="8" t="s">
        <v>9</v>
      </c>
      <c r="C125" s="8">
        <v>890300279</v>
      </c>
      <c r="D125" s="21"/>
      <c r="E125" s="21"/>
      <c r="F125" s="8" t="s">
        <v>514</v>
      </c>
      <c r="G125" s="21" t="s">
        <v>170</v>
      </c>
      <c r="H125" s="21" t="s">
        <v>322</v>
      </c>
      <c r="I125" s="8"/>
      <c r="J125" s="8"/>
      <c r="K125" s="16">
        <v>10278716</v>
      </c>
      <c r="L125" s="8"/>
      <c r="M125" s="8"/>
      <c r="N125" s="8"/>
      <c r="O125" s="12">
        <f t="shared" si="6"/>
        <v>10278716</v>
      </c>
      <c r="P125" s="129">
        <f t="shared" si="5"/>
        <v>0.00041926852605959084</v>
      </c>
      <c r="Q125" s="8"/>
      <c r="R125" s="13">
        <f t="shared" si="7"/>
        <v>10278716</v>
      </c>
      <c r="T125" s="4"/>
    </row>
    <row r="126" spans="1:20" s="19" customFormat="1" ht="15">
      <c r="A126" s="14" t="s">
        <v>321</v>
      </c>
      <c r="B126" s="8" t="s">
        <v>9</v>
      </c>
      <c r="C126" s="8">
        <v>890300279</v>
      </c>
      <c r="D126" s="21"/>
      <c r="E126" s="21"/>
      <c r="F126" s="8" t="s">
        <v>515</v>
      </c>
      <c r="G126" s="21" t="s">
        <v>170</v>
      </c>
      <c r="H126" s="21" t="s">
        <v>322</v>
      </c>
      <c r="I126" s="8"/>
      <c r="J126" s="8"/>
      <c r="K126" s="16">
        <v>30139052</v>
      </c>
      <c r="L126" s="8"/>
      <c r="M126" s="8"/>
      <c r="N126" s="8"/>
      <c r="O126" s="12">
        <f t="shared" si="6"/>
        <v>30139052</v>
      </c>
      <c r="P126" s="129">
        <f t="shared" si="5"/>
        <v>0.001229371052656126</v>
      </c>
      <c r="Q126" s="8"/>
      <c r="R126" s="13">
        <f t="shared" si="7"/>
        <v>30139052</v>
      </c>
      <c r="T126" s="4"/>
    </row>
    <row r="127" spans="1:20" s="19" customFormat="1" ht="15">
      <c r="A127" s="14" t="s">
        <v>321</v>
      </c>
      <c r="B127" s="8" t="s">
        <v>9</v>
      </c>
      <c r="C127" s="8">
        <v>890300279</v>
      </c>
      <c r="D127" s="21"/>
      <c r="E127" s="21"/>
      <c r="F127" s="8" t="s">
        <v>516</v>
      </c>
      <c r="G127" s="21" t="s">
        <v>170</v>
      </c>
      <c r="H127" s="21" t="s">
        <v>322</v>
      </c>
      <c r="I127" s="8"/>
      <c r="J127" s="8"/>
      <c r="K127" s="16">
        <v>12363092</v>
      </c>
      <c r="L127" s="8"/>
      <c r="M127" s="8"/>
      <c r="N127" s="8"/>
      <c r="O127" s="12">
        <f t="shared" si="6"/>
        <v>12363092</v>
      </c>
      <c r="P127" s="129">
        <f t="shared" si="5"/>
        <v>0.0005042901623489859</v>
      </c>
      <c r="Q127" s="8"/>
      <c r="R127" s="13">
        <f t="shared" si="7"/>
        <v>12363092</v>
      </c>
      <c r="T127" s="4"/>
    </row>
    <row r="128" spans="1:20" s="19" customFormat="1" ht="15">
      <c r="A128" s="14" t="s">
        <v>321</v>
      </c>
      <c r="B128" s="8" t="s">
        <v>9</v>
      </c>
      <c r="C128" s="8">
        <v>890300279</v>
      </c>
      <c r="D128" s="21"/>
      <c r="E128" s="21"/>
      <c r="F128" s="8" t="s">
        <v>517</v>
      </c>
      <c r="G128" s="21" t="s">
        <v>170</v>
      </c>
      <c r="H128" s="21" t="s">
        <v>322</v>
      </c>
      <c r="I128" s="8"/>
      <c r="J128" s="8"/>
      <c r="K128" s="16">
        <v>21735339</v>
      </c>
      <c r="L128" s="8"/>
      <c r="M128" s="8"/>
      <c r="N128" s="8"/>
      <c r="O128" s="12">
        <f t="shared" si="6"/>
        <v>21735339</v>
      </c>
      <c r="P128" s="129">
        <f t="shared" si="5"/>
        <v>0.0008865838443182535</v>
      </c>
      <c r="Q128" s="8"/>
      <c r="R128" s="13">
        <f t="shared" si="7"/>
        <v>21735339</v>
      </c>
      <c r="T128" s="4"/>
    </row>
    <row r="129" spans="1:20" s="19" customFormat="1" ht="15">
      <c r="A129" s="14" t="s">
        <v>321</v>
      </c>
      <c r="B129" s="8" t="s">
        <v>9</v>
      </c>
      <c r="C129" s="8">
        <v>890300279</v>
      </c>
      <c r="D129" s="21"/>
      <c r="E129" s="21"/>
      <c r="F129" s="8" t="s">
        <v>518</v>
      </c>
      <c r="G129" s="21" t="s">
        <v>170</v>
      </c>
      <c r="H129" s="21" t="s">
        <v>322</v>
      </c>
      <c r="I129" s="8"/>
      <c r="J129" s="8"/>
      <c r="K129" s="16">
        <v>53625881</v>
      </c>
      <c r="L129" s="8"/>
      <c r="M129" s="8"/>
      <c r="N129" s="8"/>
      <c r="O129" s="12">
        <f t="shared" si="6"/>
        <v>53625881</v>
      </c>
      <c r="P129" s="129">
        <f t="shared" si="5"/>
        <v>0.002187398123025971</v>
      </c>
      <c r="Q129" s="8"/>
      <c r="R129" s="13">
        <f t="shared" si="7"/>
        <v>53625881</v>
      </c>
      <c r="T129" s="4"/>
    </row>
    <row r="130" spans="1:20" s="19" customFormat="1" ht="15">
      <c r="A130" s="14" t="s">
        <v>321</v>
      </c>
      <c r="B130" s="8" t="s">
        <v>9</v>
      </c>
      <c r="C130" s="8">
        <v>890300279</v>
      </c>
      <c r="D130" s="21"/>
      <c r="E130" s="21"/>
      <c r="F130" s="8" t="s">
        <v>519</v>
      </c>
      <c r="G130" s="21" t="s">
        <v>170</v>
      </c>
      <c r="H130" s="21" t="s">
        <v>322</v>
      </c>
      <c r="I130" s="8"/>
      <c r="J130" s="8"/>
      <c r="K130" s="16">
        <v>35056678</v>
      </c>
      <c r="L130" s="8"/>
      <c r="M130" s="8"/>
      <c r="N130" s="8"/>
      <c r="O130" s="12">
        <f t="shared" si="6"/>
        <v>35056678</v>
      </c>
      <c r="P130" s="129">
        <f t="shared" si="5"/>
        <v>0.0014299608738684564</v>
      </c>
      <c r="Q130" s="8"/>
      <c r="R130" s="13">
        <f t="shared" si="7"/>
        <v>35056678</v>
      </c>
      <c r="T130" s="4"/>
    </row>
    <row r="131" spans="1:20" s="19" customFormat="1" ht="15">
      <c r="A131" s="14" t="s">
        <v>321</v>
      </c>
      <c r="B131" s="8" t="s">
        <v>9</v>
      </c>
      <c r="C131" s="8">
        <v>890300279</v>
      </c>
      <c r="D131" s="21"/>
      <c r="E131" s="21"/>
      <c r="F131" s="8" t="s">
        <v>520</v>
      </c>
      <c r="G131" s="21" t="s">
        <v>170</v>
      </c>
      <c r="H131" s="21" t="s">
        <v>322</v>
      </c>
      <c r="I131" s="8"/>
      <c r="J131" s="8"/>
      <c r="K131" s="16">
        <v>52213957</v>
      </c>
      <c r="L131" s="8"/>
      <c r="M131" s="8"/>
      <c r="N131" s="8"/>
      <c r="O131" s="12">
        <f t="shared" si="6"/>
        <v>52213957</v>
      </c>
      <c r="P131" s="129">
        <f t="shared" si="5"/>
        <v>0.0021298057842174894</v>
      </c>
      <c r="Q131" s="8"/>
      <c r="R131" s="13">
        <f t="shared" si="7"/>
        <v>52213957</v>
      </c>
      <c r="T131" s="4"/>
    </row>
    <row r="132" spans="1:20" s="19" customFormat="1" ht="15">
      <c r="A132" s="14" t="s">
        <v>321</v>
      </c>
      <c r="B132" s="8" t="s">
        <v>9</v>
      </c>
      <c r="C132" s="8">
        <v>890300279</v>
      </c>
      <c r="D132" s="21"/>
      <c r="E132" s="21"/>
      <c r="F132" s="8" t="s">
        <v>521</v>
      </c>
      <c r="G132" s="21" t="s">
        <v>170</v>
      </c>
      <c r="H132" s="21" t="s">
        <v>322</v>
      </c>
      <c r="I132" s="8"/>
      <c r="J132" s="8"/>
      <c r="K132" s="16">
        <v>54999245</v>
      </c>
      <c r="L132" s="8"/>
      <c r="M132" s="8"/>
      <c r="N132" s="8"/>
      <c r="O132" s="12">
        <f t="shared" si="6"/>
        <v>54999245</v>
      </c>
      <c r="P132" s="129">
        <f t="shared" si="5"/>
        <v>0.002243417600558311</v>
      </c>
      <c r="Q132" s="8"/>
      <c r="R132" s="13">
        <f t="shared" si="7"/>
        <v>54999245</v>
      </c>
      <c r="T132" s="4"/>
    </row>
    <row r="133" spans="1:20" s="19" customFormat="1" ht="15">
      <c r="A133" s="14" t="s">
        <v>321</v>
      </c>
      <c r="B133" s="8" t="s">
        <v>9</v>
      </c>
      <c r="C133" s="8">
        <v>890300279</v>
      </c>
      <c r="D133" s="21"/>
      <c r="E133" s="21"/>
      <c r="F133" s="8" t="s">
        <v>522</v>
      </c>
      <c r="G133" s="21" t="s">
        <v>170</v>
      </c>
      <c r="H133" s="21" t="s">
        <v>322</v>
      </c>
      <c r="I133" s="8"/>
      <c r="J133" s="8"/>
      <c r="K133" s="16">
        <v>58513395</v>
      </c>
      <c r="L133" s="8"/>
      <c r="M133" s="8"/>
      <c r="N133" s="8"/>
      <c r="O133" s="12">
        <f t="shared" si="6"/>
        <v>58513395</v>
      </c>
      <c r="P133" s="129">
        <f t="shared" si="5"/>
        <v>0.002386759676635937</v>
      </c>
      <c r="Q133" s="8"/>
      <c r="R133" s="13">
        <f t="shared" si="7"/>
        <v>58513395</v>
      </c>
      <c r="T133" s="4"/>
    </row>
    <row r="134" spans="1:20" s="19" customFormat="1" ht="15">
      <c r="A134" s="14" t="s">
        <v>321</v>
      </c>
      <c r="B134" s="8" t="s">
        <v>9</v>
      </c>
      <c r="C134" s="8">
        <v>890300279</v>
      </c>
      <c r="D134" s="21"/>
      <c r="E134" s="21"/>
      <c r="F134" s="8" t="s">
        <v>523</v>
      </c>
      <c r="G134" s="21" t="s">
        <v>170</v>
      </c>
      <c r="H134" s="21" t="s">
        <v>322</v>
      </c>
      <c r="I134" s="8"/>
      <c r="J134" s="8"/>
      <c r="K134" s="16">
        <v>14825665</v>
      </c>
      <c r="L134" s="8"/>
      <c r="M134" s="8"/>
      <c r="N134" s="8"/>
      <c r="O134" s="12">
        <f t="shared" si="6"/>
        <v>14825665</v>
      </c>
      <c r="P134" s="129">
        <f aca="true" t="shared" si="8" ref="P134:P197">+O134/$O$460</f>
        <v>0.0006047384432455634</v>
      </c>
      <c r="Q134" s="8"/>
      <c r="R134" s="13">
        <f t="shared" si="7"/>
        <v>14825665</v>
      </c>
      <c r="T134" s="4"/>
    </row>
    <row r="135" spans="1:20" s="19" customFormat="1" ht="15">
      <c r="A135" s="14" t="s">
        <v>321</v>
      </c>
      <c r="B135" s="8" t="s">
        <v>9</v>
      </c>
      <c r="C135" s="8">
        <v>890300279</v>
      </c>
      <c r="D135" s="21"/>
      <c r="E135" s="21"/>
      <c r="F135" s="8" t="s">
        <v>524</v>
      </c>
      <c r="G135" s="21" t="s">
        <v>170</v>
      </c>
      <c r="H135" s="21" t="s">
        <v>322</v>
      </c>
      <c r="I135" s="8"/>
      <c r="J135" s="8"/>
      <c r="K135" s="16">
        <v>783641016</v>
      </c>
      <c r="L135" s="8"/>
      <c r="M135" s="8"/>
      <c r="N135" s="8"/>
      <c r="O135" s="12">
        <f aca="true" t="shared" si="9" ref="O135:O198">+K135+N135</f>
        <v>783641016</v>
      </c>
      <c r="P135" s="129">
        <f t="shared" si="8"/>
        <v>0.03196469420287128</v>
      </c>
      <c r="Q135" s="8"/>
      <c r="R135" s="13">
        <f aca="true" t="shared" si="10" ref="R135:R198">+O135+Q135</f>
        <v>783641016</v>
      </c>
      <c r="T135" s="4"/>
    </row>
    <row r="136" spans="1:20" s="19" customFormat="1" ht="15">
      <c r="A136" s="14" t="s">
        <v>321</v>
      </c>
      <c r="B136" s="8" t="s">
        <v>9</v>
      </c>
      <c r="C136" s="8">
        <v>890300279</v>
      </c>
      <c r="D136" s="21"/>
      <c r="E136" s="21"/>
      <c r="F136" s="8" t="s">
        <v>525</v>
      </c>
      <c r="G136" s="21" t="s">
        <v>170</v>
      </c>
      <c r="H136" s="21" t="s">
        <v>322</v>
      </c>
      <c r="I136" s="8"/>
      <c r="J136" s="8"/>
      <c r="K136" s="16">
        <v>135607342</v>
      </c>
      <c r="L136" s="8"/>
      <c r="M136" s="8"/>
      <c r="N136" s="8"/>
      <c r="O136" s="12">
        <f t="shared" si="9"/>
        <v>135607342</v>
      </c>
      <c r="P136" s="129">
        <f t="shared" si="8"/>
        <v>0.005531419527808614</v>
      </c>
      <c r="Q136" s="8"/>
      <c r="R136" s="13">
        <f t="shared" si="10"/>
        <v>135607342</v>
      </c>
      <c r="T136" s="4"/>
    </row>
    <row r="137" spans="1:20" s="19" customFormat="1" ht="15">
      <c r="A137" s="14" t="s">
        <v>321</v>
      </c>
      <c r="B137" s="8" t="s">
        <v>9</v>
      </c>
      <c r="C137" s="8">
        <v>890300279</v>
      </c>
      <c r="D137" s="21"/>
      <c r="E137" s="21"/>
      <c r="F137" s="8" t="s">
        <v>526</v>
      </c>
      <c r="G137" s="21" t="s">
        <v>170</v>
      </c>
      <c r="H137" s="21" t="s">
        <v>322</v>
      </c>
      <c r="I137" s="8"/>
      <c r="J137" s="8"/>
      <c r="K137" s="16">
        <v>18127180</v>
      </c>
      <c r="L137" s="8"/>
      <c r="M137" s="8"/>
      <c r="N137" s="8"/>
      <c r="O137" s="12">
        <f t="shared" si="9"/>
        <v>18127180</v>
      </c>
      <c r="P137" s="129">
        <f t="shared" si="8"/>
        <v>0.000739407143870586</v>
      </c>
      <c r="Q137" s="8"/>
      <c r="R137" s="13">
        <f t="shared" si="10"/>
        <v>18127180</v>
      </c>
      <c r="T137" s="4"/>
    </row>
    <row r="138" spans="1:20" s="19" customFormat="1" ht="15">
      <c r="A138" s="14" t="s">
        <v>321</v>
      </c>
      <c r="B138" s="8" t="s">
        <v>9</v>
      </c>
      <c r="C138" s="8">
        <v>890300279</v>
      </c>
      <c r="D138" s="21"/>
      <c r="E138" s="21"/>
      <c r="F138" s="8" t="s">
        <v>527</v>
      </c>
      <c r="G138" s="21" t="s">
        <v>170</v>
      </c>
      <c r="H138" s="21" t="s">
        <v>322</v>
      </c>
      <c r="I138" s="8"/>
      <c r="J138" s="8"/>
      <c r="K138" s="16">
        <v>24756419</v>
      </c>
      <c r="L138" s="8"/>
      <c r="M138" s="8"/>
      <c r="N138" s="8"/>
      <c r="O138" s="12">
        <f t="shared" si="9"/>
        <v>24756419</v>
      </c>
      <c r="P138" s="129">
        <f t="shared" si="8"/>
        <v>0.0010098136094667514</v>
      </c>
      <c r="Q138" s="8"/>
      <c r="R138" s="13">
        <f t="shared" si="10"/>
        <v>24756419</v>
      </c>
      <c r="T138" s="4"/>
    </row>
    <row r="139" spans="1:20" s="19" customFormat="1" ht="15">
      <c r="A139" s="14" t="s">
        <v>321</v>
      </c>
      <c r="B139" s="8" t="s">
        <v>9</v>
      </c>
      <c r="C139" s="8">
        <v>890300279</v>
      </c>
      <c r="D139" s="21"/>
      <c r="E139" s="21"/>
      <c r="F139" s="8" t="s">
        <v>528</v>
      </c>
      <c r="G139" s="21" t="s">
        <v>170</v>
      </c>
      <c r="H139" s="21" t="s">
        <v>322</v>
      </c>
      <c r="I139" s="8"/>
      <c r="J139" s="8"/>
      <c r="K139" s="16">
        <v>151907786</v>
      </c>
      <c r="L139" s="8"/>
      <c r="M139" s="8"/>
      <c r="N139" s="8"/>
      <c r="O139" s="12">
        <f t="shared" si="9"/>
        <v>151907786</v>
      </c>
      <c r="P139" s="129">
        <f t="shared" si="8"/>
        <v>0.006196314163480706</v>
      </c>
      <c r="Q139" s="8"/>
      <c r="R139" s="13">
        <f t="shared" si="10"/>
        <v>151907786</v>
      </c>
      <c r="T139" s="4"/>
    </row>
    <row r="140" spans="1:20" s="19" customFormat="1" ht="15">
      <c r="A140" s="14" t="s">
        <v>324</v>
      </c>
      <c r="B140" s="8" t="s">
        <v>48</v>
      </c>
      <c r="C140" s="8">
        <v>800035776</v>
      </c>
      <c r="D140" s="21" t="s">
        <v>544</v>
      </c>
      <c r="E140" s="21"/>
      <c r="F140" s="112" t="s">
        <v>335</v>
      </c>
      <c r="G140" s="21" t="s">
        <v>170</v>
      </c>
      <c r="H140" s="21" t="s">
        <v>323</v>
      </c>
      <c r="I140" s="8"/>
      <c r="J140" s="8"/>
      <c r="K140" s="16">
        <v>1708517140.92</v>
      </c>
      <c r="L140" s="8"/>
      <c r="M140" s="8"/>
      <c r="N140" s="8"/>
      <c r="O140" s="12">
        <f t="shared" si="9"/>
        <v>1708517140.92</v>
      </c>
      <c r="P140" s="129">
        <f t="shared" si="8"/>
        <v>0.06969036438219274</v>
      </c>
      <c r="Q140" s="8"/>
      <c r="R140" s="13">
        <f t="shared" si="10"/>
        <v>1708517140.92</v>
      </c>
      <c r="T140" s="4"/>
    </row>
    <row r="141" spans="1:20" s="19" customFormat="1" ht="15">
      <c r="A141" s="14" t="s">
        <v>324</v>
      </c>
      <c r="B141" s="8" t="s">
        <v>29</v>
      </c>
      <c r="C141" s="8">
        <v>830041824</v>
      </c>
      <c r="D141" s="21" t="s">
        <v>545</v>
      </c>
      <c r="E141" s="21"/>
      <c r="F141" s="117" t="s">
        <v>336</v>
      </c>
      <c r="G141" s="21" t="s">
        <v>170</v>
      </c>
      <c r="H141" s="21" t="s">
        <v>323</v>
      </c>
      <c r="I141" s="8"/>
      <c r="J141" s="173">
        <v>43798</v>
      </c>
      <c r="K141" s="175">
        <v>16273721</v>
      </c>
      <c r="L141" s="8"/>
      <c r="M141" s="8"/>
      <c r="N141" s="8"/>
      <c r="O141" s="12">
        <f t="shared" si="9"/>
        <v>16273721</v>
      </c>
      <c r="P141" s="129">
        <f t="shared" si="8"/>
        <v>0.0006638046052809525</v>
      </c>
      <c r="Q141" s="8"/>
      <c r="R141" s="13">
        <f t="shared" si="10"/>
        <v>16273721</v>
      </c>
      <c r="T141" s="4"/>
    </row>
    <row r="142" spans="1:20" s="19" customFormat="1" ht="15">
      <c r="A142" s="14" t="s">
        <v>324</v>
      </c>
      <c r="B142" s="8" t="s">
        <v>29</v>
      </c>
      <c r="C142" s="8">
        <v>830041824</v>
      </c>
      <c r="D142" s="21" t="s">
        <v>545</v>
      </c>
      <c r="E142" s="21"/>
      <c r="F142" s="117" t="s">
        <v>337</v>
      </c>
      <c r="G142" s="21" t="s">
        <v>170</v>
      </c>
      <c r="H142" s="21" t="s">
        <v>323</v>
      </c>
      <c r="I142" s="8"/>
      <c r="J142" s="173">
        <v>43585</v>
      </c>
      <c r="K142" s="175">
        <v>16841079</v>
      </c>
      <c r="L142" s="8"/>
      <c r="M142" s="8"/>
      <c r="N142" s="8"/>
      <c r="O142" s="12">
        <f t="shared" si="9"/>
        <v>16841079</v>
      </c>
      <c r="P142" s="129">
        <f t="shared" si="8"/>
        <v>0.0006869471215649044</v>
      </c>
      <c r="Q142" s="8"/>
      <c r="R142" s="13">
        <f t="shared" si="10"/>
        <v>16841079</v>
      </c>
      <c r="T142" s="4"/>
    </row>
    <row r="143" spans="1:20" s="19" customFormat="1" ht="15">
      <c r="A143" s="14" t="s">
        <v>324</v>
      </c>
      <c r="B143" s="8" t="s">
        <v>29</v>
      </c>
      <c r="C143" s="8">
        <v>830041824</v>
      </c>
      <c r="D143" s="21" t="s">
        <v>545</v>
      </c>
      <c r="E143" s="21"/>
      <c r="F143" s="117" t="s">
        <v>338</v>
      </c>
      <c r="G143" s="21" t="s">
        <v>170</v>
      </c>
      <c r="H143" s="21" t="s">
        <v>323</v>
      </c>
      <c r="I143" s="8"/>
      <c r="J143" s="173">
        <v>43732</v>
      </c>
      <c r="K143" s="175">
        <v>949102</v>
      </c>
      <c r="L143" s="8"/>
      <c r="M143" s="8"/>
      <c r="N143" s="8"/>
      <c r="O143" s="12">
        <f t="shared" si="9"/>
        <v>949102</v>
      </c>
      <c r="P143" s="129">
        <f t="shared" si="8"/>
        <v>3.871384291775449E-05</v>
      </c>
      <c r="Q143" s="8"/>
      <c r="R143" s="13">
        <f t="shared" si="10"/>
        <v>949102</v>
      </c>
      <c r="T143" s="4"/>
    </row>
    <row r="144" spans="1:20" s="19" customFormat="1" ht="15">
      <c r="A144" s="14" t="s">
        <v>324</v>
      </c>
      <c r="B144" s="8" t="s">
        <v>29</v>
      </c>
      <c r="C144" s="8">
        <v>830041824</v>
      </c>
      <c r="D144" s="21" t="s">
        <v>545</v>
      </c>
      <c r="E144" s="21"/>
      <c r="F144" s="117" t="s">
        <v>339</v>
      </c>
      <c r="G144" s="21" t="s">
        <v>170</v>
      </c>
      <c r="H144" s="21" t="s">
        <v>323</v>
      </c>
      <c r="I144" s="8"/>
      <c r="J144" s="173">
        <v>43735</v>
      </c>
      <c r="K144" s="175">
        <v>902933</v>
      </c>
      <c r="L144" s="8"/>
      <c r="M144" s="8"/>
      <c r="N144" s="8"/>
      <c r="O144" s="12">
        <f t="shared" si="9"/>
        <v>902933</v>
      </c>
      <c r="P144" s="129">
        <f t="shared" si="8"/>
        <v>3.683061075338248E-05</v>
      </c>
      <c r="Q144" s="8"/>
      <c r="R144" s="13">
        <f t="shared" si="10"/>
        <v>902933</v>
      </c>
      <c r="T144" s="4"/>
    </row>
    <row r="145" spans="1:20" s="19" customFormat="1" ht="15">
      <c r="A145" s="14" t="s">
        <v>324</v>
      </c>
      <c r="B145" s="8" t="s">
        <v>29</v>
      </c>
      <c r="C145" s="8">
        <v>830041824</v>
      </c>
      <c r="D145" s="21" t="s">
        <v>545</v>
      </c>
      <c r="E145" s="21"/>
      <c r="F145" s="117" t="s">
        <v>340</v>
      </c>
      <c r="G145" s="21" t="s">
        <v>170</v>
      </c>
      <c r="H145" s="21" t="s">
        <v>323</v>
      </c>
      <c r="I145" s="8"/>
      <c r="J145" s="173">
        <v>43700</v>
      </c>
      <c r="K145" s="175">
        <v>30199973</v>
      </c>
      <c r="L145" s="8"/>
      <c r="M145" s="8"/>
      <c r="N145" s="8"/>
      <c r="O145" s="12">
        <f t="shared" si="9"/>
        <v>30199973</v>
      </c>
      <c r="P145" s="129">
        <f t="shared" si="8"/>
        <v>0.0012318560184705406</v>
      </c>
      <c r="Q145" s="8"/>
      <c r="R145" s="13">
        <f t="shared" si="10"/>
        <v>30199973</v>
      </c>
      <c r="T145" s="4"/>
    </row>
    <row r="146" spans="1:20" s="19" customFormat="1" ht="15">
      <c r="A146" s="14" t="s">
        <v>324</v>
      </c>
      <c r="B146" s="8" t="s">
        <v>29</v>
      </c>
      <c r="C146" s="8">
        <v>830041824</v>
      </c>
      <c r="D146" s="21" t="s">
        <v>545</v>
      </c>
      <c r="E146" s="21"/>
      <c r="F146" s="117" t="s">
        <v>341</v>
      </c>
      <c r="G146" s="21" t="s">
        <v>170</v>
      </c>
      <c r="H146" s="21" t="s">
        <v>323</v>
      </c>
      <c r="I146" s="8"/>
      <c r="J146" s="173">
        <v>43712</v>
      </c>
      <c r="K146" s="175">
        <v>1112222</v>
      </c>
      <c r="L146" s="8"/>
      <c r="M146" s="8"/>
      <c r="N146" s="8"/>
      <c r="O146" s="12">
        <f t="shared" si="9"/>
        <v>1112222</v>
      </c>
      <c r="P146" s="129">
        <f t="shared" si="8"/>
        <v>4.536750296350733E-05</v>
      </c>
      <c r="Q146" s="8"/>
      <c r="R146" s="13">
        <f t="shared" si="10"/>
        <v>1112222</v>
      </c>
      <c r="T146" s="4"/>
    </row>
    <row r="147" spans="1:20" s="19" customFormat="1" ht="15">
      <c r="A147" s="14" t="s">
        <v>324</v>
      </c>
      <c r="B147" s="8" t="s">
        <v>29</v>
      </c>
      <c r="C147" s="8">
        <v>830041824</v>
      </c>
      <c r="D147" s="21" t="s">
        <v>545</v>
      </c>
      <c r="E147" s="21"/>
      <c r="F147" s="117" t="s">
        <v>342</v>
      </c>
      <c r="G147" s="21" t="s">
        <v>170</v>
      </c>
      <c r="H147" s="21" t="s">
        <v>323</v>
      </c>
      <c r="I147" s="8"/>
      <c r="J147" s="173">
        <v>43713</v>
      </c>
      <c r="K147" s="175">
        <v>215071</v>
      </c>
      <c r="L147" s="8"/>
      <c r="M147" s="8"/>
      <c r="N147" s="8"/>
      <c r="O147" s="12">
        <f t="shared" si="9"/>
        <v>215071</v>
      </c>
      <c r="P147" s="129">
        <f t="shared" si="8"/>
        <v>8.772739821604396E-06</v>
      </c>
      <c r="Q147" s="8"/>
      <c r="R147" s="13">
        <f t="shared" si="10"/>
        <v>215071</v>
      </c>
      <c r="T147" s="4"/>
    </row>
    <row r="148" spans="1:20" s="19" customFormat="1" ht="15">
      <c r="A148" s="14" t="s">
        <v>324</v>
      </c>
      <c r="B148" s="8" t="s">
        <v>29</v>
      </c>
      <c r="C148" s="8">
        <v>830041824</v>
      </c>
      <c r="D148" s="21" t="s">
        <v>545</v>
      </c>
      <c r="E148" s="21"/>
      <c r="F148" s="117" t="s">
        <v>343</v>
      </c>
      <c r="G148" s="21" t="s">
        <v>170</v>
      </c>
      <c r="H148" s="21" t="s">
        <v>323</v>
      </c>
      <c r="I148" s="8"/>
      <c r="J148" s="173">
        <v>43713</v>
      </c>
      <c r="K148" s="175">
        <v>27637011</v>
      </c>
      <c r="L148" s="8"/>
      <c r="M148" s="8"/>
      <c r="N148" s="8"/>
      <c r="O148" s="12">
        <f t="shared" si="9"/>
        <v>27637011</v>
      </c>
      <c r="P148" s="129">
        <f t="shared" si="8"/>
        <v>0.001127312873189871</v>
      </c>
      <c r="Q148" s="8"/>
      <c r="R148" s="13">
        <f t="shared" si="10"/>
        <v>27637011</v>
      </c>
      <c r="T148" s="4"/>
    </row>
    <row r="149" spans="1:20" s="19" customFormat="1" ht="15">
      <c r="A149" s="14" t="s">
        <v>324</v>
      </c>
      <c r="B149" s="8" t="s">
        <v>29</v>
      </c>
      <c r="C149" s="8">
        <v>830041824</v>
      </c>
      <c r="D149" s="21" t="s">
        <v>545</v>
      </c>
      <c r="E149" s="21"/>
      <c r="F149" s="117" t="s">
        <v>344</v>
      </c>
      <c r="G149" s="21" t="s">
        <v>170</v>
      </c>
      <c r="H149" s="21" t="s">
        <v>323</v>
      </c>
      <c r="I149" s="8"/>
      <c r="J149" s="173">
        <v>43714</v>
      </c>
      <c r="K149" s="175">
        <v>683246</v>
      </c>
      <c r="L149" s="8"/>
      <c r="M149" s="8"/>
      <c r="N149" s="8"/>
      <c r="O149" s="12">
        <f t="shared" si="9"/>
        <v>683246</v>
      </c>
      <c r="P149" s="129">
        <f t="shared" si="8"/>
        <v>2.7869584426314648E-05</v>
      </c>
      <c r="Q149" s="8"/>
      <c r="R149" s="13">
        <f t="shared" si="10"/>
        <v>683246</v>
      </c>
      <c r="T149" s="4"/>
    </row>
    <row r="150" spans="1:20" s="19" customFormat="1" ht="15">
      <c r="A150" s="14" t="s">
        <v>324</v>
      </c>
      <c r="B150" s="8" t="s">
        <v>29</v>
      </c>
      <c r="C150" s="8">
        <v>830041824</v>
      </c>
      <c r="D150" s="21" t="s">
        <v>545</v>
      </c>
      <c r="E150" s="21"/>
      <c r="F150" s="117" t="s">
        <v>345</v>
      </c>
      <c r="G150" s="21" t="s">
        <v>170</v>
      </c>
      <c r="H150" s="21" t="s">
        <v>323</v>
      </c>
      <c r="I150" s="8"/>
      <c r="J150" s="173">
        <v>43760</v>
      </c>
      <c r="K150" s="175">
        <v>1149263</v>
      </c>
      <c r="L150" s="8"/>
      <c r="M150" s="8"/>
      <c r="N150" s="8"/>
      <c r="O150" s="12">
        <f t="shared" si="9"/>
        <v>1149263</v>
      </c>
      <c r="P150" s="129">
        <f t="shared" si="8"/>
        <v>4.687840427392133E-05</v>
      </c>
      <c r="Q150" s="8"/>
      <c r="R150" s="13">
        <f t="shared" si="10"/>
        <v>1149263</v>
      </c>
      <c r="T150" s="4"/>
    </row>
    <row r="151" spans="1:20" s="19" customFormat="1" ht="15">
      <c r="A151" s="14" t="s">
        <v>324</v>
      </c>
      <c r="B151" s="8" t="s">
        <v>29</v>
      </c>
      <c r="C151" s="8">
        <v>830041824</v>
      </c>
      <c r="D151" s="21" t="s">
        <v>545</v>
      </c>
      <c r="E151" s="21"/>
      <c r="F151" s="117" t="s">
        <v>346</v>
      </c>
      <c r="G151" s="21" t="s">
        <v>170</v>
      </c>
      <c r="H151" s="21" t="s">
        <v>323</v>
      </c>
      <c r="I151" s="8"/>
      <c r="J151" s="173">
        <v>43726</v>
      </c>
      <c r="K151" s="175">
        <v>683960</v>
      </c>
      <c r="L151" s="8"/>
      <c r="M151" s="8"/>
      <c r="N151" s="8"/>
      <c r="O151" s="12">
        <f t="shared" si="9"/>
        <v>683960</v>
      </c>
      <c r="P151" s="129">
        <f t="shared" si="8"/>
        <v>2.7898708465504618E-05</v>
      </c>
      <c r="Q151" s="8"/>
      <c r="R151" s="13">
        <f t="shared" si="10"/>
        <v>683960</v>
      </c>
      <c r="T151" s="4"/>
    </row>
    <row r="152" spans="1:20" s="19" customFormat="1" ht="15">
      <c r="A152" s="14" t="s">
        <v>324</v>
      </c>
      <c r="B152" s="8" t="s">
        <v>29</v>
      </c>
      <c r="C152" s="8">
        <v>830041824</v>
      </c>
      <c r="D152" s="21" t="s">
        <v>545</v>
      </c>
      <c r="E152" s="21"/>
      <c r="F152" s="117" t="s">
        <v>347</v>
      </c>
      <c r="G152" s="21" t="s">
        <v>170</v>
      </c>
      <c r="H152" s="21" t="s">
        <v>323</v>
      </c>
      <c r="I152" s="8"/>
      <c r="J152" s="173">
        <v>43728</v>
      </c>
      <c r="K152" s="175">
        <v>28595217</v>
      </c>
      <c r="L152" s="8"/>
      <c r="M152" s="8"/>
      <c r="N152" s="8"/>
      <c r="O152" s="12">
        <f t="shared" si="9"/>
        <v>28595217</v>
      </c>
      <c r="P152" s="129">
        <f t="shared" si="8"/>
        <v>0.001166398068002283</v>
      </c>
      <c r="Q152" s="8"/>
      <c r="R152" s="13">
        <f t="shared" si="10"/>
        <v>28595217</v>
      </c>
      <c r="T152" s="4"/>
    </row>
    <row r="153" spans="1:20" s="19" customFormat="1" ht="15">
      <c r="A153" s="14" t="s">
        <v>324</v>
      </c>
      <c r="B153" s="8" t="s">
        <v>29</v>
      </c>
      <c r="C153" s="8">
        <v>830041824</v>
      </c>
      <c r="D153" s="21" t="s">
        <v>545</v>
      </c>
      <c r="E153" s="21"/>
      <c r="F153" s="117" t="s">
        <v>348</v>
      </c>
      <c r="G153" s="21" t="s">
        <v>170</v>
      </c>
      <c r="H153" s="21" t="s">
        <v>323</v>
      </c>
      <c r="I153" s="8"/>
      <c r="J153" s="173">
        <v>43781</v>
      </c>
      <c r="K153" s="175">
        <v>1011532</v>
      </c>
      <c r="L153" s="8"/>
      <c r="M153" s="8"/>
      <c r="N153" s="8"/>
      <c r="O153" s="12">
        <f t="shared" si="9"/>
        <v>1011532</v>
      </c>
      <c r="P153" s="129">
        <f t="shared" si="8"/>
        <v>4.126036079818822E-05</v>
      </c>
      <c r="Q153" s="8"/>
      <c r="R153" s="13">
        <f t="shared" si="10"/>
        <v>1011532</v>
      </c>
      <c r="T153" s="4"/>
    </row>
    <row r="154" spans="1:20" s="19" customFormat="1" ht="15">
      <c r="A154" s="14" t="s">
        <v>324</v>
      </c>
      <c r="B154" s="8" t="s">
        <v>29</v>
      </c>
      <c r="C154" s="8">
        <v>830041824</v>
      </c>
      <c r="D154" s="21" t="s">
        <v>545</v>
      </c>
      <c r="E154" s="21"/>
      <c r="F154" s="117" t="s">
        <v>349</v>
      </c>
      <c r="G154" s="21" t="s">
        <v>170</v>
      </c>
      <c r="H154" s="21" t="s">
        <v>323</v>
      </c>
      <c r="I154" s="8"/>
      <c r="J154" s="173">
        <v>43762</v>
      </c>
      <c r="K154" s="175">
        <v>23794314</v>
      </c>
      <c r="L154" s="8"/>
      <c r="M154" s="8"/>
      <c r="N154" s="8"/>
      <c r="O154" s="12">
        <f t="shared" si="9"/>
        <v>23794314</v>
      </c>
      <c r="P154" s="129">
        <f t="shared" si="8"/>
        <v>0.0009705693745579785</v>
      </c>
      <c r="Q154" s="8"/>
      <c r="R154" s="13">
        <f t="shared" si="10"/>
        <v>23794314</v>
      </c>
      <c r="T154" s="4"/>
    </row>
    <row r="155" spans="1:20" s="19" customFormat="1" ht="15">
      <c r="A155" s="14" t="s">
        <v>324</v>
      </c>
      <c r="B155" s="8" t="s">
        <v>29</v>
      </c>
      <c r="C155" s="8">
        <v>830041824</v>
      </c>
      <c r="D155" s="21" t="s">
        <v>545</v>
      </c>
      <c r="E155" s="21"/>
      <c r="F155" s="117" t="s">
        <v>350</v>
      </c>
      <c r="G155" s="21" t="s">
        <v>170</v>
      </c>
      <c r="H155" s="21" t="s">
        <v>323</v>
      </c>
      <c r="I155" s="8"/>
      <c r="J155" s="173">
        <v>43769</v>
      </c>
      <c r="K155" s="175">
        <v>18604946</v>
      </c>
      <c r="L155" s="8"/>
      <c r="M155" s="8"/>
      <c r="N155" s="8"/>
      <c r="O155" s="12">
        <f t="shared" si="9"/>
        <v>18604946</v>
      </c>
      <c r="P155" s="129">
        <f t="shared" si="8"/>
        <v>0.0007588952050857598</v>
      </c>
      <c r="Q155" s="8"/>
      <c r="R155" s="13">
        <f t="shared" si="10"/>
        <v>18604946</v>
      </c>
      <c r="T155" s="4"/>
    </row>
    <row r="156" spans="1:20" s="19" customFormat="1" ht="15">
      <c r="A156" s="14" t="s">
        <v>324</v>
      </c>
      <c r="B156" s="8" t="s">
        <v>29</v>
      </c>
      <c r="C156" s="8">
        <v>830041824</v>
      </c>
      <c r="D156" s="21" t="s">
        <v>545</v>
      </c>
      <c r="E156" s="21"/>
      <c r="F156" s="117" t="s">
        <v>351</v>
      </c>
      <c r="G156" s="21" t="s">
        <v>170</v>
      </c>
      <c r="H156" s="21" t="s">
        <v>323</v>
      </c>
      <c r="I156" s="8"/>
      <c r="J156" s="173">
        <v>43461</v>
      </c>
      <c r="K156" s="175">
        <v>17246367</v>
      </c>
      <c r="L156" s="8"/>
      <c r="M156" s="8"/>
      <c r="N156" s="8"/>
      <c r="O156" s="12">
        <f t="shared" si="9"/>
        <v>17246367</v>
      </c>
      <c r="P156" s="129">
        <f t="shared" si="8"/>
        <v>0.0007034788072725005</v>
      </c>
      <c r="Q156" s="8"/>
      <c r="R156" s="13">
        <f t="shared" si="10"/>
        <v>17246367</v>
      </c>
      <c r="T156" s="4"/>
    </row>
    <row r="157" spans="1:20" s="19" customFormat="1" ht="15">
      <c r="A157" s="14" t="s">
        <v>324</v>
      </c>
      <c r="B157" s="8" t="s">
        <v>29</v>
      </c>
      <c r="C157" s="8">
        <v>830041824</v>
      </c>
      <c r="D157" s="21" t="s">
        <v>545</v>
      </c>
      <c r="E157" s="21"/>
      <c r="F157" s="117" t="s">
        <v>352</v>
      </c>
      <c r="G157" s="21" t="s">
        <v>170</v>
      </c>
      <c r="H157" s="21" t="s">
        <v>323</v>
      </c>
      <c r="I157" s="8"/>
      <c r="J157" s="173">
        <v>43808</v>
      </c>
      <c r="K157" s="175">
        <v>658713</v>
      </c>
      <c r="L157" s="8"/>
      <c r="M157" s="8"/>
      <c r="N157" s="8"/>
      <c r="O157" s="12">
        <f t="shared" si="9"/>
        <v>658713</v>
      </c>
      <c r="P157" s="129">
        <f t="shared" si="8"/>
        <v>2.6868884071346194E-05</v>
      </c>
      <c r="Q157" s="8"/>
      <c r="R157" s="13">
        <f t="shared" si="10"/>
        <v>658713</v>
      </c>
      <c r="T157" s="4"/>
    </row>
    <row r="158" spans="1:20" s="19" customFormat="1" ht="15">
      <c r="A158" s="14" t="s">
        <v>324</v>
      </c>
      <c r="B158" s="8" t="s">
        <v>29</v>
      </c>
      <c r="C158" s="8">
        <v>830041824</v>
      </c>
      <c r="D158" s="21" t="s">
        <v>545</v>
      </c>
      <c r="E158" s="21"/>
      <c r="F158" s="117" t="s">
        <v>353</v>
      </c>
      <c r="G158" s="21" t="s">
        <v>170</v>
      </c>
      <c r="H158" s="21" t="s">
        <v>323</v>
      </c>
      <c r="I158" s="8"/>
      <c r="J158" s="173">
        <v>43829</v>
      </c>
      <c r="K158" s="175">
        <v>2690971</v>
      </c>
      <c r="L158" s="8"/>
      <c r="M158" s="8"/>
      <c r="N158" s="8"/>
      <c r="O158" s="12">
        <f t="shared" si="9"/>
        <v>2690971</v>
      </c>
      <c r="P158" s="129">
        <f t="shared" si="8"/>
        <v>0.00010976462865975704</v>
      </c>
      <c r="Q158" s="8"/>
      <c r="R158" s="13">
        <f t="shared" si="10"/>
        <v>2690971</v>
      </c>
      <c r="T158" s="4"/>
    </row>
    <row r="159" spans="1:20" s="19" customFormat="1" ht="15">
      <c r="A159" s="14" t="s">
        <v>324</v>
      </c>
      <c r="B159" s="8" t="s">
        <v>29</v>
      </c>
      <c r="C159" s="8">
        <v>830041824</v>
      </c>
      <c r="D159" s="21" t="s">
        <v>545</v>
      </c>
      <c r="E159" s="21"/>
      <c r="F159" s="117" t="s">
        <v>354</v>
      </c>
      <c r="G159" s="21" t="s">
        <v>170</v>
      </c>
      <c r="H159" s="21" t="s">
        <v>323</v>
      </c>
      <c r="I159" s="8"/>
      <c r="J159" s="173">
        <v>43817</v>
      </c>
      <c r="K159" s="175">
        <v>2814655</v>
      </c>
      <c r="L159" s="8"/>
      <c r="M159" s="8"/>
      <c r="N159" s="8"/>
      <c r="O159" s="12">
        <f t="shared" si="9"/>
        <v>2814655</v>
      </c>
      <c r="P159" s="129">
        <f t="shared" si="8"/>
        <v>0.00011480969541489984</v>
      </c>
      <c r="Q159" s="8"/>
      <c r="R159" s="13">
        <f t="shared" si="10"/>
        <v>2814655</v>
      </c>
      <c r="T159" s="4"/>
    </row>
    <row r="160" spans="1:20" s="19" customFormat="1" ht="15">
      <c r="A160" s="14" t="s">
        <v>324</v>
      </c>
      <c r="B160" s="8" t="s">
        <v>29</v>
      </c>
      <c r="C160" s="8">
        <v>830041824</v>
      </c>
      <c r="D160" s="21" t="s">
        <v>545</v>
      </c>
      <c r="E160" s="21"/>
      <c r="F160" s="117" t="s">
        <v>355</v>
      </c>
      <c r="G160" s="21" t="s">
        <v>170</v>
      </c>
      <c r="H160" s="21" t="s">
        <v>323</v>
      </c>
      <c r="I160" s="8"/>
      <c r="J160" s="173">
        <v>43826</v>
      </c>
      <c r="K160" s="175">
        <v>2741351</v>
      </c>
      <c r="L160" s="8"/>
      <c r="M160" s="8"/>
      <c r="N160" s="8"/>
      <c r="O160" s="12">
        <f t="shared" si="9"/>
        <v>2741351</v>
      </c>
      <c r="P160" s="129">
        <f t="shared" si="8"/>
        <v>0.00011181962739139649</v>
      </c>
      <c r="Q160" s="8"/>
      <c r="R160" s="13">
        <f t="shared" si="10"/>
        <v>2741351</v>
      </c>
      <c r="T160" s="4"/>
    </row>
    <row r="161" spans="1:20" s="19" customFormat="1" ht="15">
      <c r="A161" s="14" t="s">
        <v>324</v>
      </c>
      <c r="B161" s="8" t="s">
        <v>29</v>
      </c>
      <c r="C161" s="8">
        <v>830041824</v>
      </c>
      <c r="D161" s="21" t="s">
        <v>545</v>
      </c>
      <c r="E161" s="21"/>
      <c r="F161" s="117" t="s">
        <v>356</v>
      </c>
      <c r="G161" s="21" t="s">
        <v>170</v>
      </c>
      <c r="H161" s="21" t="s">
        <v>323</v>
      </c>
      <c r="I161" s="8"/>
      <c r="J161" s="173">
        <v>43795</v>
      </c>
      <c r="K161" s="175">
        <v>27154303</v>
      </c>
      <c r="L161" s="8"/>
      <c r="M161" s="8"/>
      <c r="N161" s="8"/>
      <c r="O161" s="12">
        <f t="shared" si="9"/>
        <v>27154303</v>
      </c>
      <c r="P161" s="129">
        <f t="shared" si="8"/>
        <v>0.0011076232279387352</v>
      </c>
      <c r="Q161" s="8"/>
      <c r="R161" s="13">
        <f t="shared" si="10"/>
        <v>27154303</v>
      </c>
      <c r="T161" s="4"/>
    </row>
    <row r="162" spans="1:20" s="19" customFormat="1" ht="15">
      <c r="A162" s="14" t="s">
        <v>324</v>
      </c>
      <c r="B162" s="8" t="s">
        <v>29</v>
      </c>
      <c r="C162" s="8">
        <v>830041824</v>
      </c>
      <c r="D162" s="21" t="s">
        <v>545</v>
      </c>
      <c r="E162" s="21"/>
      <c r="F162" s="117" t="s">
        <v>357</v>
      </c>
      <c r="G162" s="21" t="s">
        <v>170</v>
      </c>
      <c r="H162" s="21" t="s">
        <v>323</v>
      </c>
      <c r="I162" s="8"/>
      <c r="J162" s="173">
        <v>43845</v>
      </c>
      <c r="K162" s="175">
        <v>12775235</v>
      </c>
      <c r="L162" s="8"/>
      <c r="M162" s="8"/>
      <c r="N162" s="8"/>
      <c r="O162" s="12">
        <f t="shared" si="9"/>
        <v>12775235</v>
      </c>
      <c r="P162" s="129">
        <f t="shared" si="8"/>
        <v>0.0005211014633067882</v>
      </c>
      <c r="Q162" s="8"/>
      <c r="R162" s="13">
        <f t="shared" si="10"/>
        <v>12775235</v>
      </c>
      <c r="T162" s="4"/>
    </row>
    <row r="163" spans="1:20" s="19" customFormat="1" ht="15">
      <c r="A163" s="14" t="s">
        <v>324</v>
      </c>
      <c r="B163" s="8" t="s">
        <v>29</v>
      </c>
      <c r="C163" s="8">
        <v>830041824</v>
      </c>
      <c r="D163" s="21" t="s">
        <v>545</v>
      </c>
      <c r="E163" s="21"/>
      <c r="F163" s="117" t="s">
        <v>358</v>
      </c>
      <c r="G163" s="21" t="s">
        <v>170</v>
      </c>
      <c r="H163" s="21" t="s">
        <v>323</v>
      </c>
      <c r="I163" s="8"/>
      <c r="J163" s="173">
        <v>43846</v>
      </c>
      <c r="K163" s="175">
        <v>670326</v>
      </c>
      <c r="L163" s="8"/>
      <c r="M163" s="8"/>
      <c r="N163" s="8"/>
      <c r="O163" s="12">
        <f t="shared" si="9"/>
        <v>670326</v>
      </c>
      <c r="P163" s="129">
        <f t="shared" si="8"/>
        <v>2.734257800287714E-05</v>
      </c>
      <c r="Q163" s="8"/>
      <c r="R163" s="13">
        <f t="shared" si="10"/>
        <v>670326</v>
      </c>
      <c r="T163" s="4"/>
    </row>
    <row r="164" spans="1:20" s="19" customFormat="1" ht="15">
      <c r="A164" s="14" t="s">
        <v>324</v>
      </c>
      <c r="B164" s="8" t="s">
        <v>29</v>
      </c>
      <c r="C164" s="8">
        <v>830041824</v>
      </c>
      <c r="D164" s="21" t="s">
        <v>545</v>
      </c>
      <c r="E164" s="21"/>
      <c r="F164" s="117" t="s">
        <v>359</v>
      </c>
      <c r="G164" s="21" t="s">
        <v>170</v>
      </c>
      <c r="H164" s="21" t="s">
        <v>323</v>
      </c>
      <c r="I164" s="8"/>
      <c r="J164" s="173">
        <v>43815</v>
      </c>
      <c r="K164" s="175">
        <v>21410754</v>
      </c>
      <c r="L164" s="8"/>
      <c r="M164" s="8"/>
      <c r="N164" s="8"/>
      <c r="O164" s="12">
        <f t="shared" si="9"/>
        <v>21410754</v>
      </c>
      <c r="P164" s="129">
        <f t="shared" si="8"/>
        <v>0.0008733440316285116</v>
      </c>
      <c r="Q164" s="8"/>
      <c r="R164" s="13">
        <f t="shared" si="10"/>
        <v>21410754</v>
      </c>
      <c r="T164" s="4"/>
    </row>
    <row r="165" spans="1:20" s="19" customFormat="1" ht="15">
      <c r="A165" s="14" t="s">
        <v>324</v>
      </c>
      <c r="B165" s="8" t="s">
        <v>29</v>
      </c>
      <c r="C165" s="8">
        <v>830041824</v>
      </c>
      <c r="D165" s="21" t="s">
        <v>545</v>
      </c>
      <c r="E165" s="21"/>
      <c r="F165" s="117" t="s">
        <v>360</v>
      </c>
      <c r="G165" s="21" t="s">
        <v>170</v>
      </c>
      <c r="H165" s="21" t="s">
        <v>323</v>
      </c>
      <c r="I165" s="8"/>
      <c r="J165" s="173">
        <v>43817</v>
      </c>
      <c r="K165" s="175">
        <v>109174</v>
      </c>
      <c r="L165" s="8"/>
      <c r="M165" s="8"/>
      <c r="N165" s="8"/>
      <c r="O165" s="12">
        <f t="shared" si="9"/>
        <v>109174</v>
      </c>
      <c r="P165" s="129">
        <f t="shared" si="8"/>
        <v>4.453204278046963E-06</v>
      </c>
      <c r="Q165" s="8"/>
      <c r="R165" s="13">
        <f t="shared" si="10"/>
        <v>109174</v>
      </c>
      <c r="T165" s="4"/>
    </row>
    <row r="166" spans="1:20" s="19" customFormat="1" ht="15">
      <c r="A166" s="14" t="s">
        <v>324</v>
      </c>
      <c r="B166" s="8" t="s">
        <v>29</v>
      </c>
      <c r="C166" s="8">
        <v>830041824</v>
      </c>
      <c r="D166" s="21" t="s">
        <v>545</v>
      </c>
      <c r="E166" s="21"/>
      <c r="F166" s="117" t="s">
        <v>361</v>
      </c>
      <c r="G166" s="21" t="s">
        <v>170</v>
      </c>
      <c r="H166" s="21" t="s">
        <v>323</v>
      </c>
      <c r="I166" s="8"/>
      <c r="J166" s="173">
        <v>43817</v>
      </c>
      <c r="K166" s="175">
        <v>2468477</v>
      </c>
      <c r="L166" s="8"/>
      <c r="M166" s="8"/>
      <c r="N166" s="8"/>
      <c r="O166" s="12">
        <f t="shared" si="9"/>
        <v>2468477</v>
      </c>
      <c r="P166" s="129">
        <f t="shared" si="8"/>
        <v>0.0001006891048845012</v>
      </c>
      <c r="Q166" s="8"/>
      <c r="R166" s="13">
        <f t="shared" si="10"/>
        <v>2468477</v>
      </c>
      <c r="T166" s="4"/>
    </row>
    <row r="167" spans="1:20" s="19" customFormat="1" ht="15">
      <c r="A167" s="14" t="s">
        <v>324</v>
      </c>
      <c r="B167" s="8" t="s">
        <v>29</v>
      </c>
      <c r="C167" s="8">
        <v>830041824</v>
      </c>
      <c r="D167" s="21" t="s">
        <v>545</v>
      </c>
      <c r="E167" s="21"/>
      <c r="F167" s="117" t="s">
        <v>362</v>
      </c>
      <c r="G167" s="21" t="s">
        <v>170</v>
      </c>
      <c r="H167" s="21" t="s">
        <v>323</v>
      </c>
      <c r="I167" s="8"/>
      <c r="J167" s="173">
        <v>43829</v>
      </c>
      <c r="K167" s="175">
        <v>1836191</v>
      </c>
      <c r="L167" s="8"/>
      <c r="M167" s="8"/>
      <c r="N167" s="8"/>
      <c r="O167" s="12">
        <f t="shared" si="9"/>
        <v>1836191</v>
      </c>
      <c r="P167" s="129">
        <f t="shared" si="8"/>
        <v>7.48981773729215E-05</v>
      </c>
      <c r="Q167" s="8"/>
      <c r="R167" s="13">
        <f t="shared" si="10"/>
        <v>1836191</v>
      </c>
      <c r="T167" s="4"/>
    </row>
    <row r="168" spans="1:20" s="19" customFormat="1" ht="15">
      <c r="A168" s="14" t="s">
        <v>324</v>
      </c>
      <c r="B168" s="8" t="s">
        <v>29</v>
      </c>
      <c r="C168" s="8">
        <v>830041824</v>
      </c>
      <c r="D168" s="21" t="s">
        <v>545</v>
      </c>
      <c r="E168" s="21"/>
      <c r="F168" s="117" t="s">
        <v>363</v>
      </c>
      <c r="G168" s="21" t="s">
        <v>170</v>
      </c>
      <c r="H168" s="21" t="s">
        <v>323</v>
      </c>
      <c r="I168" s="8"/>
      <c r="J168" s="173">
        <v>43866</v>
      </c>
      <c r="K168" s="175">
        <v>10021190</v>
      </c>
      <c r="L168" s="8"/>
      <c r="M168" s="8"/>
      <c r="N168" s="8"/>
      <c r="O168" s="12">
        <f t="shared" si="9"/>
        <v>10021190</v>
      </c>
      <c r="P168" s="129">
        <f t="shared" si="8"/>
        <v>0.00040876404802536726</v>
      </c>
      <c r="Q168" s="8"/>
      <c r="R168" s="13">
        <f t="shared" si="10"/>
        <v>10021190</v>
      </c>
      <c r="T168" s="4"/>
    </row>
    <row r="169" spans="1:20" s="19" customFormat="1" ht="15">
      <c r="A169" s="14" t="s">
        <v>324</v>
      </c>
      <c r="B169" s="8" t="s">
        <v>29</v>
      </c>
      <c r="C169" s="8">
        <v>830041824</v>
      </c>
      <c r="D169" s="21" t="s">
        <v>545</v>
      </c>
      <c r="E169" s="21"/>
      <c r="F169" s="117" t="s">
        <v>364</v>
      </c>
      <c r="G169" s="21" t="s">
        <v>170</v>
      </c>
      <c r="H169" s="21" t="s">
        <v>323</v>
      </c>
      <c r="I169" s="8"/>
      <c r="J169" s="173">
        <v>43871</v>
      </c>
      <c r="K169" s="175">
        <v>5394399</v>
      </c>
      <c r="L169" s="8"/>
      <c r="M169" s="8"/>
      <c r="N169" s="8"/>
      <c r="O169" s="12">
        <f t="shared" si="9"/>
        <v>5394399</v>
      </c>
      <c r="P169" s="129">
        <f t="shared" si="8"/>
        <v>0.00022003737798644604</v>
      </c>
      <c r="Q169" s="8"/>
      <c r="R169" s="13">
        <f t="shared" si="10"/>
        <v>5394399</v>
      </c>
      <c r="T169" s="4"/>
    </row>
    <row r="170" spans="1:20" s="19" customFormat="1" ht="15">
      <c r="A170" s="14" t="s">
        <v>324</v>
      </c>
      <c r="B170" s="8" t="s">
        <v>29</v>
      </c>
      <c r="C170" s="8">
        <v>830041824</v>
      </c>
      <c r="D170" s="21" t="s">
        <v>545</v>
      </c>
      <c r="E170" s="21"/>
      <c r="F170" s="117" t="s">
        <v>365</v>
      </c>
      <c r="G170" s="21" t="s">
        <v>170</v>
      </c>
      <c r="H170" s="21" t="s">
        <v>323</v>
      </c>
      <c r="I170" s="8"/>
      <c r="J170" s="173">
        <v>43826</v>
      </c>
      <c r="K170" s="175">
        <v>460929071</v>
      </c>
      <c r="L170" s="8"/>
      <c r="M170" s="8"/>
      <c r="N170" s="8"/>
      <c r="O170" s="12">
        <f t="shared" si="9"/>
        <v>460929071</v>
      </c>
      <c r="P170" s="129">
        <f t="shared" si="8"/>
        <v>0.01880128337198795</v>
      </c>
      <c r="Q170" s="8"/>
      <c r="R170" s="13">
        <f t="shared" si="10"/>
        <v>460929071</v>
      </c>
      <c r="T170" s="4"/>
    </row>
    <row r="171" spans="1:20" s="19" customFormat="1" ht="15">
      <c r="A171" s="14" t="s">
        <v>324</v>
      </c>
      <c r="B171" s="8" t="s">
        <v>29</v>
      </c>
      <c r="C171" s="8">
        <v>830041824</v>
      </c>
      <c r="D171" s="21" t="s">
        <v>545</v>
      </c>
      <c r="E171" s="21"/>
      <c r="F171" s="117" t="s">
        <v>366</v>
      </c>
      <c r="G171" s="21" t="s">
        <v>170</v>
      </c>
      <c r="H171" s="21" t="s">
        <v>323</v>
      </c>
      <c r="I171" s="8"/>
      <c r="J171" s="173">
        <v>43826</v>
      </c>
      <c r="K171" s="175">
        <v>23545995</v>
      </c>
      <c r="L171" s="8"/>
      <c r="M171" s="8"/>
      <c r="N171" s="8"/>
      <c r="O171" s="12">
        <f t="shared" si="9"/>
        <v>23545995</v>
      </c>
      <c r="P171" s="129">
        <f t="shared" si="8"/>
        <v>0.0009604404497854105</v>
      </c>
      <c r="Q171" s="8"/>
      <c r="R171" s="13">
        <f t="shared" si="10"/>
        <v>23545995</v>
      </c>
      <c r="T171" s="4"/>
    </row>
    <row r="172" spans="1:20" s="19" customFormat="1" ht="15">
      <c r="A172" s="14" t="s">
        <v>324</v>
      </c>
      <c r="B172" s="8" t="s">
        <v>29</v>
      </c>
      <c r="C172" s="8">
        <v>830041824</v>
      </c>
      <c r="D172" s="21" t="s">
        <v>545</v>
      </c>
      <c r="E172" s="21"/>
      <c r="F172" s="117" t="s">
        <v>367</v>
      </c>
      <c r="G172" s="21" t="s">
        <v>170</v>
      </c>
      <c r="H172" s="21" t="s">
        <v>323</v>
      </c>
      <c r="I172" s="8"/>
      <c r="J172" s="173">
        <v>43826</v>
      </c>
      <c r="K172" s="175">
        <v>8745655</v>
      </c>
      <c r="L172" s="8"/>
      <c r="M172" s="8"/>
      <c r="N172" s="8"/>
      <c r="O172" s="12">
        <f t="shared" si="9"/>
        <v>8745655</v>
      </c>
      <c r="P172" s="129">
        <f t="shared" si="8"/>
        <v>0.00035673501255173223</v>
      </c>
      <c r="Q172" s="8"/>
      <c r="R172" s="13">
        <f t="shared" si="10"/>
        <v>8745655</v>
      </c>
      <c r="T172" s="4"/>
    </row>
    <row r="173" spans="1:20" s="19" customFormat="1" ht="15">
      <c r="A173" s="14" t="s">
        <v>324</v>
      </c>
      <c r="B173" s="8" t="s">
        <v>29</v>
      </c>
      <c r="C173" s="8">
        <v>830041824</v>
      </c>
      <c r="D173" s="21" t="s">
        <v>545</v>
      </c>
      <c r="E173" s="21"/>
      <c r="F173" s="117" t="s">
        <v>368</v>
      </c>
      <c r="G173" s="21" t="s">
        <v>170</v>
      </c>
      <c r="H173" s="21" t="s">
        <v>323</v>
      </c>
      <c r="I173" s="8"/>
      <c r="J173" s="173">
        <v>43879</v>
      </c>
      <c r="K173" s="175">
        <v>6699624</v>
      </c>
      <c r="L173" s="8"/>
      <c r="M173" s="8"/>
      <c r="N173" s="8"/>
      <c r="O173" s="12">
        <f t="shared" si="9"/>
        <v>6699624</v>
      </c>
      <c r="P173" s="129">
        <f t="shared" si="8"/>
        <v>0.0002732774676947452</v>
      </c>
      <c r="Q173" s="8"/>
      <c r="R173" s="13">
        <f t="shared" si="10"/>
        <v>6699624</v>
      </c>
      <c r="T173" s="4"/>
    </row>
    <row r="174" spans="1:20" s="19" customFormat="1" ht="15">
      <c r="A174" s="14" t="s">
        <v>324</v>
      </c>
      <c r="B174" s="8" t="s">
        <v>29</v>
      </c>
      <c r="C174" s="8">
        <v>830041824</v>
      </c>
      <c r="D174" s="21" t="s">
        <v>545</v>
      </c>
      <c r="E174" s="21"/>
      <c r="F174" s="117" t="s">
        <v>369</v>
      </c>
      <c r="G174" s="21" t="s">
        <v>170</v>
      </c>
      <c r="H174" s="21" t="s">
        <v>323</v>
      </c>
      <c r="I174" s="8"/>
      <c r="J174" s="173">
        <v>43885</v>
      </c>
      <c r="K174" s="175">
        <v>2506849</v>
      </c>
      <c r="L174" s="8"/>
      <c r="M174" s="8"/>
      <c r="N174" s="8"/>
      <c r="O174" s="12">
        <f t="shared" si="9"/>
        <v>2506849</v>
      </c>
      <c r="P174" s="129">
        <f t="shared" si="8"/>
        <v>0.00010225429764612227</v>
      </c>
      <c r="Q174" s="8"/>
      <c r="R174" s="13">
        <f t="shared" si="10"/>
        <v>2506849</v>
      </c>
      <c r="T174" s="4"/>
    </row>
    <row r="175" spans="1:20" s="19" customFormat="1" ht="15">
      <c r="A175" s="14" t="s">
        <v>324</v>
      </c>
      <c r="B175" s="8" t="s">
        <v>29</v>
      </c>
      <c r="C175" s="8">
        <v>830041824</v>
      </c>
      <c r="D175" s="21" t="s">
        <v>545</v>
      </c>
      <c r="E175" s="21"/>
      <c r="F175" s="117" t="s">
        <v>370</v>
      </c>
      <c r="G175" s="21" t="s">
        <v>170</v>
      </c>
      <c r="H175" s="21" t="s">
        <v>323</v>
      </c>
      <c r="I175" s="8"/>
      <c r="J175" s="173">
        <v>43808</v>
      </c>
      <c r="K175" s="175">
        <v>269654849</v>
      </c>
      <c r="L175" s="8"/>
      <c r="M175" s="8"/>
      <c r="N175" s="8"/>
      <c r="O175" s="12">
        <f t="shared" si="9"/>
        <v>269654849</v>
      </c>
      <c r="P175" s="129">
        <f t="shared" si="8"/>
        <v>0.010999213431429717</v>
      </c>
      <c r="Q175" s="8"/>
      <c r="R175" s="13">
        <f t="shared" si="10"/>
        <v>269654849</v>
      </c>
      <c r="T175" s="4"/>
    </row>
    <row r="176" spans="1:20" s="19" customFormat="1" ht="15">
      <c r="A176" s="14" t="s">
        <v>324</v>
      </c>
      <c r="B176" s="8" t="s">
        <v>29</v>
      </c>
      <c r="C176" s="8">
        <v>830041824</v>
      </c>
      <c r="D176" s="21" t="s">
        <v>545</v>
      </c>
      <c r="E176" s="21"/>
      <c r="F176" s="117" t="s">
        <v>371</v>
      </c>
      <c r="G176" s="21" t="s">
        <v>170</v>
      </c>
      <c r="H176" s="21" t="s">
        <v>323</v>
      </c>
      <c r="I176" s="8"/>
      <c r="J176" s="173">
        <v>43851</v>
      </c>
      <c r="K176" s="175">
        <v>1709076</v>
      </c>
      <c r="L176" s="8"/>
      <c r="M176" s="8"/>
      <c r="N176" s="8"/>
      <c r="O176" s="12">
        <f t="shared" si="9"/>
        <v>1709076</v>
      </c>
      <c r="P176" s="129">
        <f t="shared" si="8"/>
        <v>6.97131602277776E-05</v>
      </c>
      <c r="Q176" s="8"/>
      <c r="R176" s="13">
        <f t="shared" si="10"/>
        <v>1709076</v>
      </c>
      <c r="T176" s="4"/>
    </row>
    <row r="177" spans="1:20" s="19" customFormat="1" ht="15">
      <c r="A177" s="14" t="s">
        <v>324</v>
      </c>
      <c r="B177" s="8" t="s">
        <v>29</v>
      </c>
      <c r="C177" s="8">
        <v>830041824</v>
      </c>
      <c r="D177" s="21" t="s">
        <v>545</v>
      </c>
      <c r="E177" s="21"/>
      <c r="F177" s="117" t="s">
        <v>372</v>
      </c>
      <c r="G177" s="21" t="s">
        <v>170</v>
      </c>
      <c r="H177" s="21" t="s">
        <v>323</v>
      </c>
      <c r="I177" s="8"/>
      <c r="J177" s="173">
        <v>43851</v>
      </c>
      <c r="K177" s="175">
        <v>3325866</v>
      </c>
      <c r="L177" s="8"/>
      <c r="M177" s="8"/>
      <c r="N177" s="8"/>
      <c r="O177" s="12">
        <f t="shared" si="9"/>
        <v>3325866</v>
      </c>
      <c r="P177" s="129">
        <f t="shared" si="8"/>
        <v>0.0001356619772052956</v>
      </c>
      <c r="Q177" s="8"/>
      <c r="R177" s="13">
        <f t="shared" si="10"/>
        <v>3325866</v>
      </c>
      <c r="T177" s="4"/>
    </row>
    <row r="178" spans="1:20" s="19" customFormat="1" ht="15">
      <c r="A178" s="14" t="s">
        <v>324</v>
      </c>
      <c r="B178" s="8" t="s">
        <v>29</v>
      </c>
      <c r="C178" s="8">
        <v>830041824</v>
      </c>
      <c r="D178" s="21" t="s">
        <v>545</v>
      </c>
      <c r="E178" s="21"/>
      <c r="F178" s="117" t="s">
        <v>373</v>
      </c>
      <c r="G178" s="21" t="s">
        <v>170</v>
      </c>
      <c r="H178" s="21" t="s">
        <v>323</v>
      </c>
      <c r="I178" s="8"/>
      <c r="J178" s="173">
        <v>43851</v>
      </c>
      <c r="K178" s="175">
        <v>672743</v>
      </c>
      <c r="L178" s="8"/>
      <c r="M178" s="8"/>
      <c r="N178" s="8"/>
      <c r="O178" s="12">
        <f t="shared" si="9"/>
        <v>672743</v>
      </c>
      <c r="P178" s="129">
        <f t="shared" si="8"/>
        <v>2.744116736243197E-05</v>
      </c>
      <c r="Q178" s="8"/>
      <c r="R178" s="13">
        <f t="shared" si="10"/>
        <v>672743</v>
      </c>
      <c r="T178" s="4"/>
    </row>
    <row r="179" spans="1:20" s="19" customFormat="1" ht="15">
      <c r="A179" s="14" t="s">
        <v>324</v>
      </c>
      <c r="B179" s="8" t="s">
        <v>29</v>
      </c>
      <c r="C179" s="8">
        <v>830041824</v>
      </c>
      <c r="D179" s="21" t="s">
        <v>545</v>
      </c>
      <c r="E179" s="21"/>
      <c r="F179" s="117" t="s">
        <v>374</v>
      </c>
      <c r="G179" s="21" t="s">
        <v>170</v>
      </c>
      <c r="H179" s="21" t="s">
        <v>323</v>
      </c>
      <c r="I179" s="8"/>
      <c r="J179" s="173">
        <v>43866</v>
      </c>
      <c r="K179" s="175">
        <v>1376271</v>
      </c>
      <c r="L179" s="8"/>
      <c r="M179" s="8"/>
      <c r="N179" s="8"/>
      <c r="O179" s="12">
        <f t="shared" si="9"/>
        <v>1376271</v>
      </c>
      <c r="P179" s="129">
        <f t="shared" si="8"/>
        <v>5.6138053977613466E-05</v>
      </c>
      <c r="Q179" s="8"/>
      <c r="R179" s="13">
        <f t="shared" si="10"/>
        <v>1376271</v>
      </c>
      <c r="T179" s="4"/>
    </row>
    <row r="180" spans="1:20" s="19" customFormat="1" ht="15">
      <c r="A180" s="14" t="s">
        <v>324</v>
      </c>
      <c r="B180" s="8" t="s">
        <v>29</v>
      </c>
      <c r="C180" s="8">
        <v>830041824</v>
      </c>
      <c r="D180" s="21" t="s">
        <v>545</v>
      </c>
      <c r="E180" s="21"/>
      <c r="F180" s="117" t="s">
        <v>375</v>
      </c>
      <c r="G180" s="21" t="s">
        <v>170</v>
      </c>
      <c r="H180" s="21" t="s">
        <v>323</v>
      </c>
      <c r="I180" s="8"/>
      <c r="J180" s="173">
        <v>43886</v>
      </c>
      <c r="K180" s="175">
        <v>796792</v>
      </c>
      <c r="L180" s="8"/>
      <c r="M180" s="8"/>
      <c r="N180" s="8"/>
      <c r="O180" s="12">
        <f t="shared" si="9"/>
        <v>796792</v>
      </c>
      <c r="P180" s="129">
        <f t="shared" si="8"/>
        <v>3.25011224569366E-05</v>
      </c>
      <c r="Q180" s="8"/>
      <c r="R180" s="13">
        <f t="shared" si="10"/>
        <v>796792</v>
      </c>
      <c r="T180" s="4"/>
    </row>
    <row r="181" spans="1:20" s="19" customFormat="1" ht="15">
      <c r="A181" s="14" t="s">
        <v>324</v>
      </c>
      <c r="B181" s="8" t="s">
        <v>35</v>
      </c>
      <c r="C181" s="8">
        <v>860002693</v>
      </c>
      <c r="D181" s="21" t="s">
        <v>546</v>
      </c>
      <c r="E181" s="21"/>
      <c r="F181" s="117" t="s">
        <v>376</v>
      </c>
      <c r="G181" s="21" t="s">
        <v>170</v>
      </c>
      <c r="H181" s="21" t="s">
        <v>323</v>
      </c>
      <c r="I181" s="8"/>
      <c r="J181" s="173">
        <v>43423</v>
      </c>
      <c r="K181" s="176">
        <v>2820658</v>
      </c>
      <c r="L181" s="8"/>
      <c r="M181" s="8"/>
      <c r="N181" s="8"/>
      <c r="O181" s="12">
        <f t="shared" si="9"/>
        <v>2820658</v>
      </c>
      <c r="P181" s="129">
        <f t="shared" si="8"/>
        <v>0.00011505455760993819</v>
      </c>
      <c r="Q181" s="8"/>
      <c r="R181" s="13">
        <f t="shared" si="10"/>
        <v>2820658</v>
      </c>
      <c r="T181" s="4"/>
    </row>
    <row r="182" spans="1:20" s="19" customFormat="1" ht="15">
      <c r="A182" s="14" t="s">
        <v>324</v>
      </c>
      <c r="B182" s="8" t="s">
        <v>35</v>
      </c>
      <c r="C182" s="8">
        <v>860002693</v>
      </c>
      <c r="D182" s="21" t="s">
        <v>546</v>
      </c>
      <c r="E182" s="21"/>
      <c r="F182" s="117" t="s">
        <v>377</v>
      </c>
      <c r="G182" s="21" t="s">
        <v>170</v>
      </c>
      <c r="H182" s="21" t="s">
        <v>323</v>
      </c>
      <c r="I182" s="8"/>
      <c r="J182" s="173">
        <v>43423</v>
      </c>
      <c r="K182" s="176">
        <v>7856104</v>
      </c>
      <c r="L182" s="8"/>
      <c r="M182" s="8"/>
      <c r="N182" s="8"/>
      <c r="O182" s="12">
        <f t="shared" si="9"/>
        <v>7856104</v>
      </c>
      <c r="P182" s="129">
        <f t="shared" si="8"/>
        <v>0.00032045025318832193</v>
      </c>
      <c r="Q182" s="8"/>
      <c r="R182" s="13">
        <f t="shared" si="10"/>
        <v>7856104</v>
      </c>
      <c r="T182" s="4"/>
    </row>
    <row r="183" spans="1:20" s="19" customFormat="1" ht="15">
      <c r="A183" s="14" t="s">
        <v>324</v>
      </c>
      <c r="B183" s="8" t="s">
        <v>35</v>
      </c>
      <c r="C183" s="8">
        <v>860002693</v>
      </c>
      <c r="D183" s="21" t="s">
        <v>546</v>
      </c>
      <c r="E183" s="21"/>
      <c r="F183" s="117" t="s">
        <v>378</v>
      </c>
      <c r="G183" s="21" t="s">
        <v>170</v>
      </c>
      <c r="H183" s="21" t="s">
        <v>323</v>
      </c>
      <c r="I183" s="8"/>
      <c r="J183" s="173">
        <v>43431</v>
      </c>
      <c r="K183" s="176">
        <v>27502757</v>
      </c>
      <c r="L183" s="8"/>
      <c r="M183" s="8"/>
      <c r="N183" s="8"/>
      <c r="O183" s="12">
        <f t="shared" si="9"/>
        <v>27502757</v>
      </c>
      <c r="P183" s="129">
        <f t="shared" si="8"/>
        <v>0.0011218366564427983</v>
      </c>
      <c r="Q183" s="8"/>
      <c r="R183" s="13">
        <f t="shared" si="10"/>
        <v>27502757</v>
      </c>
      <c r="T183" s="4"/>
    </row>
    <row r="184" spans="1:20" s="19" customFormat="1" ht="15">
      <c r="A184" s="14" t="s">
        <v>324</v>
      </c>
      <c r="B184" s="8" t="s">
        <v>35</v>
      </c>
      <c r="C184" s="8">
        <v>860002693</v>
      </c>
      <c r="D184" s="21" t="s">
        <v>546</v>
      </c>
      <c r="E184" s="21"/>
      <c r="F184" s="117" t="s">
        <v>379</v>
      </c>
      <c r="G184" s="21" t="s">
        <v>170</v>
      </c>
      <c r="H184" s="21" t="s">
        <v>323</v>
      </c>
      <c r="I184" s="8"/>
      <c r="J184" s="173">
        <v>43431</v>
      </c>
      <c r="K184" s="176">
        <v>27040334</v>
      </c>
      <c r="L184" s="8"/>
      <c r="M184" s="8"/>
      <c r="N184" s="8"/>
      <c r="O184" s="12">
        <f t="shared" si="9"/>
        <v>27040334</v>
      </c>
      <c r="P184" s="129">
        <f t="shared" si="8"/>
        <v>0.001102974435750442</v>
      </c>
      <c r="Q184" s="8"/>
      <c r="R184" s="13">
        <f t="shared" si="10"/>
        <v>27040334</v>
      </c>
      <c r="T184" s="4"/>
    </row>
    <row r="185" spans="1:20" s="19" customFormat="1" ht="15">
      <c r="A185" s="14" t="s">
        <v>324</v>
      </c>
      <c r="B185" s="8" t="s">
        <v>35</v>
      </c>
      <c r="C185" s="8">
        <v>860002693</v>
      </c>
      <c r="D185" s="21" t="s">
        <v>546</v>
      </c>
      <c r="E185" s="21"/>
      <c r="F185" s="117" t="s">
        <v>380</v>
      </c>
      <c r="G185" s="21" t="s">
        <v>170</v>
      </c>
      <c r="H185" s="21" t="s">
        <v>323</v>
      </c>
      <c r="I185" s="8"/>
      <c r="J185" s="173">
        <v>43431</v>
      </c>
      <c r="K185" s="176">
        <v>26734654</v>
      </c>
      <c r="L185" s="8"/>
      <c r="M185" s="8"/>
      <c r="N185" s="8"/>
      <c r="O185" s="12">
        <f t="shared" si="9"/>
        <v>26734654</v>
      </c>
      <c r="P185" s="129">
        <f t="shared" si="8"/>
        <v>0.0010905057574597007</v>
      </c>
      <c r="Q185" s="8"/>
      <c r="R185" s="13">
        <f t="shared" si="10"/>
        <v>26734654</v>
      </c>
      <c r="T185" s="4"/>
    </row>
    <row r="186" spans="1:20" s="19" customFormat="1" ht="15">
      <c r="A186" s="14" t="s">
        <v>324</v>
      </c>
      <c r="B186" s="8" t="s">
        <v>35</v>
      </c>
      <c r="C186" s="8">
        <v>860002693</v>
      </c>
      <c r="D186" s="21" t="s">
        <v>546</v>
      </c>
      <c r="E186" s="21"/>
      <c r="F186" s="117" t="s">
        <v>381</v>
      </c>
      <c r="G186" s="21" t="s">
        <v>170</v>
      </c>
      <c r="H186" s="21" t="s">
        <v>323</v>
      </c>
      <c r="I186" s="8"/>
      <c r="J186" s="173">
        <v>43433</v>
      </c>
      <c r="K186" s="176">
        <v>5198256</v>
      </c>
      <c r="L186" s="8"/>
      <c r="M186" s="8"/>
      <c r="N186" s="8"/>
      <c r="O186" s="12">
        <f t="shared" si="9"/>
        <v>5198256</v>
      </c>
      <c r="P186" s="129">
        <f t="shared" si="8"/>
        <v>0.00021203671073317178</v>
      </c>
      <c r="Q186" s="8"/>
      <c r="R186" s="13">
        <f t="shared" si="10"/>
        <v>5198256</v>
      </c>
      <c r="T186" s="4"/>
    </row>
    <row r="187" spans="1:20" s="19" customFormat="1" ht="15">
      <c r="A187" s="14" t="s">
        <v>324</v>
      </c>
      <c r="B187" s="8" t="s">
        <v>35</v>
      </c>
      <c r="C187" s="8">
        <v>860002693</v>
      </c>
      <c r="D187" s="21" t="s">
        <v>546</v>
      </c>
      <c r="E187" s="21"/>
      <c r="F187" s="117" t="s">
        <v>382</v>
      </c>
      <c r="G187" s="21" t="s">
        <v>170</v>
      </c>
      <c r="H187" s="21" t="s">
        <v>323</v>
      </c>
      <c r="I187" s="8"/>
      <c r="J187" s="173">
        <v>43437</v>
      </c>
      <c r="K187" s="176">
        <v>4574872</v>
      </c>
      <c r="L187" s="8"/>
      <c r="M187" s="8"/>
      <c r="N187" s="8"/>
      <c r="O187" s="12">
        <f t="shared" si="9"/>
        <v>4574872</v>
      </c>
      <c r="P187" s="129">
        <f t="shared" si="8"/>
        <v>0.00018660889554213703</v>
      </c>
      <c r="Q187" s="8"/>
      <c r="R187" s="13">
        <f t="shared" si="10"/>
        <v>4574872</v>
      </c>
      <c r="T187" s="4"/>
    </row>
    <row r="188" spans="1:20" s="19" customFormat="1" ht="15">
      <c r="A188" s="14" t="s">
        <v>324</v>
      </c>
      <c r="B188" s="8" t="s">
        <v>35</v>
      </c>
      <c r="C188" s="8">
        <v>860002693</v>
      </c>
      <c r="D188" s="21" t="s">
        <v>546</v>
      </c>
      <c r="E188" s="21"/>
      <c r="F188" s="117" t="s">
        <v>383</v>
      </c>
      <c r="G188" s="21" t="s">
        <v>170</v>
      </c>
      <c r="H188" s="21" t="s">
        <v>323</v>
      </c>
      <c r="I188" s="8"/>
      <c r="J188" s="173">
        <v>43433</v>
      </c>
      <c r="K188" s="176">
        <v>962088</v>
      </c>
      <c r="L188" s="8"/>
      <c r="M188" s="8"/>
      <c r="N188" s="8"/>
      <c r="O188" s="12">
        <f t="shared" si="9"/>
        <v>962088</v>
      </c>
      <c r="P188" s="129">
        <f t="shared" si="8"/>
        <v>3.924354147926839E-05</v>
      </c>
      <c r="Q188" s="8"/>
      <c r="R188" s="13">
        <f t="shared" si="10"/>
        <v>962088</v>
      </c>
      <c r="T188" s="4"/>
    </row>
    <row r="189" spans="1:20" s="19" customFormat="1" ht="15">
      <c r="A189" s="14" t="s">
        <v>324</v>
      </c>
      <c r="B189" s="8" t="s">
        <v>35</v>
      </c>
      <c r="C189" s="8">
        <v>860002693</v>
      </c>
      <c r="D189" s="21" t="s">
        <v>546</v>
      </c>
      <c r="E189" s="21"/>
      <c r="F189" s="117" t="s">
        <v>384</v>
      </c>
      <c r="G189" s="21" t="s">
        <v>170</v>
      </c>
      <c r="H189" s="21" t="s">
        <v>323</v>
      </c>
      <c r="I189" s="8"/>
      <c r="J189" s="173">
        <v>43440</v>
      </c>
      <c r="K189" s="176">
        <v>6001932</v>
      </c>
      <c r="L189" s="8"/>
      <c r="M189" s="8"/>
      <c r="N189" s="8"/>
      <c r="O189" s="12">
        <f t="shared" si="9"/>
        <v>6001932</v>
      </c>
      <c r="P189" s="129">
        <f t="shared" si="8"/>
        <v>0.00024481863134946934</v>
      </c>
      <c r="Q189" s="8"/>
      <c r="R189" s="13">
        <f t="shared" si="10"/>
        <v>6001932</v>
      </c>
      <c r="T189" s="4"/>
    </row>
    <row r="190" spans="1:20" s="19" customFormat="1" ht="15">
      <c r="A190" s="14" t="s">
        <v>324</v>
      </c>
      <c r="B190" s="8" t="s">
        <v>35</v>
      </c>
      <c r="C190" s="8">
        <v>860002693</v>
      </c>
      <c r="D190" s="21" t="s">
        <v>546</v>
      </c>
      <c r="E190" s="21"/>
      <c r="F190" s="117" t="s">
        <v>385</v>
      </c>
      <c r="G190" s="21" t="s">
        <v>170</v>
      </c>
      <c r="H190" s="21" t="s">
        <v>323</v>
      </c>
      <c r="I190" s="8"/>
      <c r="J190" s="173">
        <v>43440</v>
      </c>
      <c r="K190" s="176">
        <v>8099451</v>
      </c>
      <c r="L190" s="8"/>
      <c r="M190" s="8"/>
      <c r="N190" s="8"/>
      <c r="O190" s="12">
        <f t="shared" si="9"/>
        <v>8099451</v>
      </c>
      <c r="P190" s="129">
        <f t="shared" si="8"/>
        <v>0.00033037637022580244</v>
      </c>
      <c r="Q190" s="8"/>
      <c r="R190" s="13">
        <f t="shared" si="10"/>
        <v>8099451</v>
      </c>
      <c r="T190" s="4"/>
    </row>
    <row r="191" spans="1:20" s="19" customFormat="1" ht="15">
      <c r="A191" s="14" t="s">
        <v>324</v>
      </c>
      <c r="B191" s="8" t="s">
        <v>35</v>
      </c>
      <c r="C191" s="8">
        <v>860002693</v>
      </c>
      <c r="D191" s="21" t="s">
        <v>546</v>
      </c>
      <c r="E191" s="21"/>
      <c r="F191" s="117" t="s">
        <v>386</v>
      </c>
      <c r="G191" s="21" t="s">
        <v>170</v>
      </c>
      <c r="H191" s="21" t="s">
        <v>323</v>
      </c>
      <c r="I191" s="8"/>
      <c r="J191" s="173">
        <v>43440</v>
      </c>
      <c r="K191" s="176">
        <v>2064385</v>
      </c>
      <c r="L191" s="8"/>
      <c r="M191" s="8"/>
      <c r="N191" s="8"/>
      <c r="O191" s="12">
        <f t="shared" si="9"/>
        <v>2064385</v>
      </c>
      <c r="P191" s="129">
        <f t="shared" si="8"/>
        <v>8.420620398204683E-05</v>
      </c>
      <c r="Q191" s="8"/>
      <c r="R191" s="13">
        <f t="shared" si="10"/>
        <v>2064385</v>
      </c>
      <c r="T191" s="4"/>
    </row>
    <row r="192" spans="1:20" s="19" customFormat="1" ht="15">
      <c r="A192" s="14" t="s">
        <v>324</v>
      </c>
      <c r="B192" s="8" t="s">
        <v>35</v>
      </c>
      <c r="C192" s="8">
        <v>860002693</v>
      </c>
      <c r="D192" s="21" t="s">
        <v>546</v>
      </c>
      <c r="E192" s="21"/>
      <c r="F192" s="117" t="s">
        <v>387</v>
      </c>
      <c r="G192" s="21" t="s">
        <v>170</v>
      </c>
      <c r="H192" s="21" t="s">
        <v>323</v>
      </c>
      <c r="I192" s="8"/>
      <c r="J192" s="173">
        <v>43440</v>
      </c>
      <c r="K192" s="176">
        <v>722875</v>
      </c>
      <c r="L192" s="8"/>
      <c r="M192" s="8"/>
      <c r="N192" s="8"/>
      <c r="O192" s="12">
        <f t="shared" si="9"/>
        <v>722875</v>
      </c>
      <c r="P192" s="129">
        <f t="shared" si="8"/>
        <v>2.9486050181299564E-05</v>
      </c>
      <c r="Q192" s="8"/>
      <c r="R192" s="13">
        <f t="shared" si="10"/>
        <v>722875</v>
      </c>
      <c r="T192" s="4"/>
    </row>
    <row r="193" spans="1:20" s="19" customFormat="1" ht="15">
      <c r="A193" s="14" t="s">
        <v>324</v>
      </c>
      <c r="B193" s="8" t="s">
        <v>35</v>
      </c>
      <c r="C193" s="8">
        <v>860002693</v>
      </c>
      <c r="D193" s="21" t="s">
        <v>546</v>
      </c>
      <c r="E193" s="21"/>
      <c r="F193" s="117" t="s">
        <v>388</v>
      </c>
      <c r="G193" s="21" t="s">
        <v>170</v>
      </c>
      <c r="H193" s="21" t="s">
        <v>323</v>
      </c>
      <c r="I193" s="8"/>
      <c r="J193" s="173">
        <v>43440</v>
      </c>
      <c r="K193" s="176">
        <v>5864168</v>
      </c>
      <c r="L193" s="8"/>
      <c r="M193" s="8"/>
      <c r="N193" s="8"/>
      <c r="O193" s="12">
        <f t="shared" si="9"/>
        <v>5864168</v>
      </c>
      <c r="P193" s="129">
        <f t="shared" si="8"/>
        <v>0.00023919924180469803</v>
      </c>
      <c r="Q193" s="8"/>
      <c r="R193" s="13">
        <f t="shared" si="10"/>
        <v>5864168</v>
      </c>
      <c r="T193" s="4"/>
    </row>
    <row r="194" spans="1:20" s="19" customFormat="1" ht="15">
      <c r="A194" s="14" t="s">
        <v>324</v>
      </c>
      <c r="B194" s="8" t="s">
        <v>35</v>
      </c>
      <c r="C194" s="8">
        <v>860002693</v>
      </c>
      <c r="D194" s="21" t="s">
        <v>546</v>
      </c>
      <c r="E194" s="21"/>
      <c r="F194" s="117" t="s">
        <v>389</v>
      </c>
      <c r="G194" s="21" t="s">
        <v>170</v>
      </c>
      <c r="H194" s="21" t="s">
        <v>323</v>
      </c>
      <c r="I194" s="8"/>
      <c r="J194" s="173">
        <v>43444</v>
      </c>
      <c r="K194" s="176">
        <v>807338</v>
      </c>
      <c r="L194" s="8"/>
      <c r="M194" s="8"/>
      <c r="N194" s="8"/>
      <c r="O194" s="12">
        <f t="shared" si="9"/>
        <v>807338</v>
      </c>
      <c r="P194" s="129">
        <f t="shared" si="8"/>
        <v>3.2931293489566004E-05</v>
      </c>
      <c r="Q194" s="8"/>
      <c r="R194" s="13">
        <f t="shared" si="10"/>
        <v>807338</v>
      </c>
      <c r="T194" s="4"/>
    </row>
    <row r="195" spans="1:20" s="19" customFormat="1" ht="15">
      <c r="A195" s="14" t="s">
        <v>324</v>
      </c>
      <c r="B195" s="8" t="s">
        <v>35</v>
      </c>
      <c r="C195" s="8">
        <v>860002693</v>
      </c>
      <c r="D195" s="21" t="s">
        <v>546</v>
      </c>
      <c r="E195" s="21"/>
      <c r="F195" s="117" t="s">
        <v>390</v>
      </c>
      <c r="G195" s="21" t="s">
        <v>170</v>
      </c>
      <c r="H195" s="21" t="s">
        <v>323</v>
      </c>
      <c r="I195" s="8"/>
      <c r="J195" s="173">
        <v>43440</v>
      </c>
      <c r="K195" s="176">
        <v>3798436</v>
      </c>
      <c r="L195" s="8"/>
      <c r="M195" s="8"/>
      <c r="N195" s="8"/>
      <c r="O195" s="12">
        <f t="shared" si="9"/>
        <v>3798436</v>
      </c>
      <c r="P195" s="129">
        <f t="shared" si="8"/>
        <v>0.00015493809373191047</v>
      </c>
      <c r="Q195" s="8"/>
      <c r="R195" s="13">
        <f t="shared" si="10"/>
        <v>3798436</v>
      </c>
      <c r="T195" s="4"/>
    </row>
    <row r="196" spans="1:20" s="19" customFormat="1" ht="15">
      <c r="A196" s="14" t="s">
        <v>324</v>
      </c>
      <c r="B196" s="8" t="s">
        <v>35</v>
      </c>
      <c r="C196" s="8">
        <v>860002693</v>
      </c>
      <c r="D196" s="21" t="s">
        <v>546</v>
      </c>
      <c r="E196" s="21"/>
      <c r="F196" s="117" t="s">
        <v>391</v>
      </c>
      <c r="G196" s="21" t="s">
        <v>170</v>
      </c>
      <c r="H196" s="21" t="s">
        <v>323</v>
      </c>
      <c r="I196" s="8"/>
      <c r="J196" s="173">
        <v>43440</v>
      </c>
      <c r="K196" s="176">
        <v>1076450</v>
      </c>
      <c r="L196" s="8"/>
      <c r="M196" s="8"/>
      <c r="N196" s="8"/>
      <c r="O196" s="12">
        <f t="shared" si="9"/>
        <v>1076450</v>
      </c>
      <c r="P196" s="129">
        <f t="shared" si="8"/>
        <v>4.390836412610744E-05</v>
      </c>
      <c r="Q196" s="8"/>
      <c r="R196" s="13">
        <f t="shared" si="10"/>
        <v>1076450</v>
      </c>
      <c r="T196" s="4"/>
    </row>
    <row r="197" spans="1:20" s="19" customFormat="1" ht="15">
      <c r="A197" s="14" t="s">
        <v>324</v>
      </c>
      <c r="B197" s="8" t="s">
        <v>35</v>
      </c>
      <c r="C197" s="8">
        <v>860002693</v>
      </c>
      <c r="D197" s="21" t="s">
        <v>546</v>
      </c>
      <c r="E197" s="21"/>
      <c r="F197" s="117" t="s">
        <v>392</v>
      </c>
      <c r="G197" s="21" t="s">
        <v>170</v>
      </c>
      <c r="H197" s="21" t="s">
        <v>323</v>
      </c>
      <c r="I197" s="8"/>
      <c r="J197" s="173">
        <v>43440</v>
      </c>
      <c r="K197" s="176">
        <v>1501371</v>
      </c>
      <c r="L197" s="8"/>
      <c r="M197" s="8"/>
      <c r="N197" s="8"/>
      <c r="O197" s="12">
        <f t="shared" si="9"/>
        <v>1501371</v>
      </c>
      <c r="P197" s="129">
        <f t="shared" si="8"/>
        <v>6.124087933148595E-05</v>
      </c>
      <c r="Q197" s="8"/>
      <c r="R197" s="13">
        <f t="shared" si="10"/>
        <v>1501371</v>
      </c>
      <c r="T197" s="4"/>
    </row>
    <row r="198" spans="1:20" s="19" customFormat="1" ht="15">
      <c r="A198" s="14" t="s">
        <v>324</v>
      </c>
      <c r="B198" s="8" t="s">
        <v>35</v>
      </c>
      <c r="C198" s="8">
        <v>860002693</v>
      </c>
      <c r="D198" s="21" t="s">
        <v>546</v>
      </c>
      <c r="E198" s="21"/>
      <c r="F198" s="117" t="s">
        <v>393</v>
      </c>
      <c r="G198" s="21" t="s">
        <v>170</v>
      </c>
      <c r="H198" s="21" t="s">
        <v>323</v>
      </c>
      <c r="I198" s="8"/>
      <c r="J198" s="173">
        <v>43440</v>
      </c>
      <c r="K198" s="176">
        <v>1875433</v>
      </c>
      <c r="L198" s="8"/>
      <c r="M198" s="8"/>
      <c r="N198" s="8"/>
      <c r="O198" s="12">
        <f t="shared" si="9"/>
        <v>1875433</v>
      </c>
      <c r="P198" s="129">
        <f aca="true" t="shared" si="11" ref="P198:P261">+O198/$O$460</f>
        <v>7.64988574091858E-05</v>
      </c>
      <c r="Q198" s="8"/>
      <c r="R198" s="13">
        <f t="shared" si="10"/>
        <v>1875433</v>
      </c>
      <c r="T198" s="4"/>
    </row>
    <row r="199" spans="1:20" s="19" customFormat="1" ht="15">
      <c r="A199" s="14" t="s">
        <v>324</v>
      </c>
      <c r="B199" s="8" t="s">
        <v>35</v>
      </c>
      <c r="C199" s="8">
        <v>860002693</v>
      </c>
      <c r="D199" s="21" t="s">
        <v>546</v>
      </c>
      <c r="E199" s="21"/>
      <c r="F199" s="117" t="s">
        <v>394</v>
      </c>
      <c r="G199" s="21" t="s">
        <v>170</v>
      </c>
      <c r="H199" s="21" t="s">
        <v>323</v>
      </c>
      <c r="I199" s="8"/>
      <c r="J199" s="173">
        <v>43440</v>
      </c>
      <c r="K199" s="176">
        <v>5864168</v>
      </c>
      <c r="L199" s="8"/>
      <c r="M199" s="8"/>
      <c r="N199" s="8"/>
      <c r="O199" s="12">
        <f aca="true" t="shared" si="12" ref="O199:O262">+K199+N199</f>
        <v>5864168</v>
      </c>
      <c r="P199" s="129">
        <f t="shared" si="11"/>
        <v>0.00023919924180469803</v>
      </c>
      <c r="Q199" s="8"/>
      <c r="R199" s="13">
        <f aca="true" t="shared" si="13" ref="R199:R262">+O199+Q199</f>
        <v>5864168</v>
      </c>
      <c r="T199" s="4"/>
    </row>
    <row r="200" spans="1:20" s="19" customFormat="1" ht="15">
      <c r="A200" s="14" t="s">
        <v>324</v>
      </c>
      <c r="B200" s="8" t="s">
        <v>35</v>
      </c>
      <c r="C200" s="8">
        <v>860002693</v>
      </c>
      <c r="D200" s="21" t="s">
        <v>546</v>
      </c>
      <c r="E200" s="21"/>
      <c r="F200" s="117" t="s">
        <v>395</v>
      </c>
      <c r="G200" s="21" t="s">
        <v>170</v>
      </c>
      <c r="H200" s="21" t="s">
        <v>323</v>
      </c>
      <c r="I200" s="8"/>
      <c r="J200" s="173">
        <v>43440</v>
      </c>
      <c r="K200" s="176">
        <v>1614675</v>
      </c>
      <c r="L200" s="8"/>
      <c r="M200" s="8"/>
      <c r="N200" s="8"/>
      <c r="O200" s="12">
        <f t="shared" si="12"/>
        <v>1614675</v>
      </c>
      <c r="P200" s="129">
        <f t="shared" si="11"/>
        <v>6.586254618916116E-05</v>
      </c>
      <c r="Q200" s="8"/>
      <c r="R200" s="13">
        <f t="shared" si="13"/>
        <v>1614675</v>
      </c>
      <c r="T200" s="4"/>
    </row>
    <row r="201" spans="1:20" s="19" customFormat="1" ht="15">
      <c r="A201" s="14" t="s">
        <v>324</v>
      </c>
      <c r="B201" s="8" t="s">
        <v>35</v>
      </c>
      <c r="C201" s="8">
        <v>860002693</v>
      </c>
      <c r="D201" s="21" t="s">
        <v>546</v>
      </c>
      <c r="E201" s="21"/>
      <c r="F201" s="117" t="s">
        <v>396</v>
      </c>
      <c r="G201" s="21" t="s">
        <v>170</v>
      </c>
      <c r="H201" s="21" t="s">
        <v>323</v>
      </c>
      <c r="I201" s="8"/>
      <c r="J201" s="173">
        <v>43444</v>
      </c>
      <c r="K201" s="176">
        <v>187671</v>
      </c>
      <c r="L201" s="8"/>
      <c r="M201" s="8"/>
      <c r="N201" s="8"/>
      <c r="O201" s="12">
        <f t="shared" si="12"/>
        <v>187671</v>
      </c>
      <c r="P201" s="129">
        <f t="shared" si="11"/>
        <v>7.655094620196674E-06</v>
      </c>
      <c r="Q201" s="8"/>
      <c r="R201" s="13">
        <f t="shared" si="13"/>
        <v>187671</v>
      </c>
      <c r="T201" s="4"/>
    </row>
    <row r="202" spans="1:20" s="19" customFormat="1" ht="15">
      <c r="A202" s="14" t="s">
        <v>324</v>
      </c>
      <c r="B202" s="8" t="s">
        <v>35</v>
      </c>
      <c r="C202" s="8">
        <v>860002693</v>
      </c>
      <c r="D202" s="21" t="s">
        <v>546</v>
      </c>
      <c r="E202" s="21"/>
      <c r="F202" s="117" t="s">
        <v>397</v>
      </c>
      <c r="G202" s="21" t="s">
        <v>170</v>
      </c>
      <c r="H202" s="21" t="s">
        <v>323</v>
      </c>
      <c r="I202" s="8"/>
      <c r="J202" s="173">
        <v>43445</v>
      </c>
      <c r="K202" s="176">
        <v>938357</v>
      </c>
      <c r="L202" s="8"/>
      <c r="M202" s="8"/>
      <c r="N202" s="8"/>
      <c r="O202" s="12">
        <f t="shared" si="12"/>
        <v>938357</v>
      </c>
      <c r="P202" s="129">
        <f t="shared" si="11"/>
        <v>3.8275554680925074E-05</v>
      </c>
      <c r="Q202" s="8"/>
      <c r="R202" s="13">
        <f t="shared" si="13"/>
        <v>938357</v>
      </c>
      <c r="T202" s="4"/>
    </row>
    <row r="203" spans="1:20" s="19" customFormat="1" ht="15">
      <c r="A203" s="14" t="s">
        <v>324</v>
      </c>
      <c r="B203" s="8" t="s">
        <v>35</v>
      </c>
      <c r="C203" s="8">
        <v>860002693</v>
      </c>
      <c r="D203" s="21" t="s">
        <v>546</v>
      </c>
      <c r="E203" s="21"/>
      <c r="F203" s="117" t="s">
        <v>398</v>
      </c>
      <c r="G203" s="21" t="s">
        <v>170</v>
      </c>
      <c r="H203" s="21" t="s">
        <v>323</v>
      </c>
      <c r="I203" s="8"/>
      <c r="J203" s="173">
        <v>43444</v>
      </c>
      <c r="K203" s="176">
        <v>2427664</v>
      </c>
      <c r="L203" s="8"/>
      <c r="M203" s="8"/>
      <c r="N203" s="8"/>
      <c r="O203" s="12">
        <f t="shared" si="12"/>
        <v>2427664</v>
      </c>
      <c r="P203" s="129">
        <f t="shared" si="11"/>
        <v>9.902434380402479E-05</v>
      </c>
      <c r="Q203" s="8"/>
      <c r="R203" s="13">
        <f t="shared" si="13"/>
        <v>2427664</v>
      </c>
      <c r="T203" s="4"/>
    </row>
    <row r="204" spans="1:20" s="19" customFormat="1" ht="15">
      <c r="A204" s="14" t="s">
        <v>324</v>
      </c>
      <c r="B204" s="8" t="s">
        <v>35</v>
      </c>
      <c r="C204" s="8">
        <v>860002693</v>
      </c>
      <c r="D204" s="21" t="s">
        <v>546</v>
      </c>
      <c r="E204" s="21"/>
      <c r="F204" s="117" t="s">
        <v>399</v>
      </c>
      <c r="G204" s="21" t="s">
        <v>170</v>
      </c>
      <c r="H204" s="21" t="s">
        <v>323</v>
      </c>
      <c r="I204" s="8"/>
      <c r="J204" s="173">
        <v>43444</v>
      </c>
      <c r="K204" s="176">
        <v>481917</v>
      </c>
      <c r="L204" s="8"/>
      <c r="M204" s="8"/>
      <c r="N204" s="8"/>
      <c r="O204" s="12">
        <f t="shared" si="12"/>
        <v>481917</v>
      </c>
      <c r="P204" s="129">
        <f t="shared" si="11"/>
        <v>1.9657380384189995E-05</v>
      </c>
      <c r="Q204" s="8"/>
      <c r="R204" s="13">
        <f t="shared" si="13"/>
        <v>481917</v>
      </c>
      <c r="T204" s="4"/>
    </row>
    <row r="205" spans="1:20" s="19" customFormat="1" ht="15">
      <c r="A205" s="14" t="s">
        <v>324</v>
      </c>
      <c r="B205" s="8" t="s">
        <v>35</v>
      </c>
      <c r="C205" s="8">
        <v>860002693</v>
      </c>
      <c r="D205" s="21" t="s">
        <v>546</v>
      </c>
      <c r="E205" s="21"/>
      <c r="F205" s="117" t="s">
        <v>400</v>
      </c>
      <c r="G205" s="21" t="s">
        <v>170</v>
      </c>
      <c r="H205" s="21" t="s">
        <v>323</v>
      </c>
      <c r="I205" s="8"/>
      <c r="J205" s="173">
        <v>43440</v>
      </c>
      <c r="K205" s="176">
        <v>1897754</v>
      </c>
      <c r="L205" s="8"/>
      <c r="M205" s="8"/>
      <c r="N205" s="8"/>
      <c r="O205" s="12">
        <f t="shared" si="12"/>
        <v>1897754</v>
      </c>
      <c r="P205" s="129">
        <f t="shared" si="11"/>
        <v>7.740933034862456E-05</v>
      </c>
      <c r="Q205" s="8"/>
      <c r="R205" s="13">
        <f t="shared" si="13"/>
        <v>1897754</v>
      </c>
      <c r="T205" s="4"/>
    </row>
    <row r="206" spans="1:20" s="19" customFormat="1" ht="15">
      <c r="A206" s="14" t="s">
        <v>324</v>
      </c>
      <c r="B206" s="8" t="s">
        <v>35</v>
      </c>
      <c r="C206" s="8">
        <v>860002693</v>
      </c>
      <c r="D206" s="21" t="s">
        <v>546</v>
      </c>
      <c r="E206" s="21"/>
      <c r="F206" s="117" t="s">
        <v>401</v>
      </c>
      <c r="G206" s="21" t="s">
        <v>170</v>
      </c>
      <c r="H206" s="21" t="s">
        <v>323</v>
      </c>
      <c r="I206" s="8"/>
      <c r="J206" s="173">
        <v>43445</v>
      </c>
      <c r="K206" s="176">
        <v>1076450</v>
      </c>
      <c r="L206" s="8"/>
      <c r="M206" s="8"/>
      <c r="N206" s="8"/>
      <c r="O206" s="12">
        <f t="shared" si="12"/>
        <v>1076450</v>
      </c>
      <c r="P206" s="129">
        <f t="shared" si="11"/>
        <v>4.390836412610744E-05</v>
      </c>
      <c r="Q206" s="8"/>
      <c r="R206" s="13">
        <f t="shared" si="13"/>
        <v>1076450</v>
      </c>
      <c r="T206" s="4"/>
    </row>
    <row r="207" spans="1:20" s="19" customFormat="1" ht="15">
      <c r="A207" s="14" t="s">
        <v>324</v>
      </c>
      <c r="B207" s="8" t="s">
        <v>35</v>
      </c>
      <c r="C207" s="8">
        <v>860002693</v>
      </c>
      <c r="D207" s="21" t="s">
        <v>546</v>
      </c>
      <c r="E207" s="21"/>
      <c r="F207" s="117" t="s">
        <v>402</v>
      </c>
      <c r="G207" s="21" t="s">
        <v>170</v>
      </c>
      <c r="H207" s="21" t="s">
        <v>323</v>
      </c>
      <c r="I207" s="8"/>
      <c r="J207" s="173">
        <v>43445</v>
      </c>
      <c r="K207" s="176">
        <v>807338</v>
      </c>
      <c r="L207" s="8"/>
      <c r="M207" s="8"/>
      <c r="N207" s="8"/>
      <c r="O207" s="12">
        <f t="shared" si="12"/>
        <v>807338</v>
      </c>
      <c r="P207" s="129">
        <f t="shared" si="11"/>
        <v>3.2931293489566004E-05</v>
      </c>
      <c r="Q207" s="8"/>
      <c r="R207" s="13">
        <f t="shared" si="13"/>
        <v>807338</v>
      </c>
      <c r="T207" s="4"/>
    </row>
    <row r="208" spans="1:20" s="19" customFormat="1" ht="15">
      <c r="A208" s="14" t="s">
        <v>324</v>
      </c>
      <c r="B208" s="8" t="s">
        <v>35</v>
      </c>
      <c r="C208" s="8">
        <v>860002693</v>
      </c>
      <c r="D208" s="21" t="s">
        <v>546</v>
      </c>
      <c r="E208" s="21"/>
      <c r="F208" s="117" t="s">
        <v>403</v>
      </c>
      <c r="G208" s="21" t="s">
        <v>170</v>
      </c>
      <c r="H208" s="21" t="s">
        <v>323</v>
      </c>
      <c r="I208" s="8"/>
      <c r="J208" s="173">
        <v>43440</v>
      </c>
      <c r="K208" s="176">
        <v>6302416</v>
      </c>
      <c r="L208" s="8"/>
      <c r="M208" s="8"/>
      <c r="N208" s="8"/>
      <c r="O208" s="12">
        <f t="shared" si="12"/>
        <v>6302416</v>
      </c>
      <c r="P208" s="129">
        <f t="shared" si="11"/>
        <v>0.00025707536495165175</v>
      </c>
      <c r="Q208" s="8"/>
      <c r="R208" s="13">
        <f t="shared" si="13"/>
        <v>6302416</v>
      </c>
      <c r="T208" s="4"/>
    </row>
    <row r="209" spans="1:20" s="19" customFormat="1" ht="15">
      <c r="A209" s="14" t="s">
        <v>324</v>
      </c>
      <c r="B209" s="8" t="s">
        <v>35</v>
      </c>
      <c r="C209" s="8">
        <v>860002693</v>
      </c>
      <c r="D209" s="21" t="s">
        <v>546</v>
      </c>
      <c r="E209" s="21"/>
      <c r="F209" s="117" t="s">
        <v>404</v>
      </c>
      <c r="G209" s="21" t="s">
        <v>170</v>
      </c>
      <c r="H209" s="21" t="s">
        <v>323</v>
      </c>
      <c r="I209" s="8"/>
      <c r="J209" s="173">
        <v>43453</v>
      </c>
      <c r="K209" s="176">
        <v>807338</v>
      </c>
      <c r="L209" s="8"/>
      <c r="M209" s="8"/>
      <c r="N209" s="8"/>
      <c r="O209" s="12">
        <f t="shared" si="12"/>
        <v>807338</v>
      </c>
      <c r="P209" s="129">
        <f t="shared" si="11"/>
        <v>3.2931293489566004E-05</v>
      </c>
      <c r="Q209" s="8"/>
      <c r="R209" s="13">
        <f t="shared" si="13"/>
        <v>807338</v>
      </c>
      <c r="T209" s="4"/>
    </row>
    <row r="210" spans="1:20" s="19" customFormat="1" ht="15">
      <c r="A210" s="14" t="s">
        <v>324</v>
      </c>
      <c r="B210" s="8" t="s">
        <v>35</v>
      </c>
      <c r="C210" s="8">
        <v>860002693</v>
      </c>
      <c r="D210" s="21" t="s">
        <v>546</v>
      </c>
      <c r="E210" s="21"/>
      <c r="F210" s="117" t="s">
        <v>405</v>
      </c>
      <c r="G210" s="21" t="s">
        <v>170</v>
      </c>
      <c r="H210" s="21" t="s">
        <v>323</v>
      </c>
      <c r="I210" s="8"/>
      <c r="J210" s="173">
        <v>43440</v>
      </c>
      <c r="K210" s="176">
        <v>733192</v>
      </c>
      <c r="L210" s="8"/>
      <c r="M210" s="8"/>
      <c r="N210" s="8"/>
      <c r="O210" s="12">
        <f t="shared" si="12"/>
        <v>733192</v>
      </c>
      <c r="P210" s="129">
        <f t="shared" si="11"/>
        <v>2.990688031060334E-05</v>
      </c>
      <c r="Q210" s="8"/>
      <c r="R210" s="13">
        <f t="shared" si="13"/>
        <v>733192</v>
      </c>
      <c r="T210" s="4"/>
    </row>
    <row r="211" spans="1:20" s="19" customFormat="1" ht="15">
      <c r="A211" s="14" t="s">
        <v>324</v>
      </c>
      <c r="B211" s="8" t="s">
        <v>35</v>
      </c>
      <c r="C211" s="8">
        <v>860002693</v>
      </c>
      <c r="D211" s="21" t="s">
        <v>546</v>
      </c>
      <c r="E211" s="21"/>
      <c r="F211" s="117" t="s">
        <v>406</v>
      </c>
      <c r="G211" s="21" t="s">
        <v>170</v>
      </c>
      <c r="H211" s="21" t="s">
        <v>323</v>
      </c>
      <c r="I211" s="8"/>
      <c r="J211" s="173">
        <v>43439</v>
      </c>
      <c r="K211" s="176">
        <v>4994035</v>
      </c>
      <c r="L211" s="8"/>
      <c r="M211" s="8"/>
      <c r="N211" s="8"/>
      <c r="O211" s="12">
        <f t="shared" si="12"/>
        <v>4994035</v>
      </c>
      <c r="P211" s="129">
        <f t="shared" si="11"/>
        <v>0.00020370654209533648</v>
      </c>
      <c r="Q211" s="8"/>
      <c r="R211" s="13">
        <f t="shared" si="13"/>
        <v>4994035</v>
      </c>
      <c r="T211" s="4"/>
    </row>
    <row r="212" spans="1:20" s="19" customFormat="1" ht="15">
      <c r="A212" s="14" t="s">
        <v>324</v>
      </c>
      <c r="B212" s="8" t="s">
        <v>35</v>
      </c>
      <c r="C212" s="8">
        <v>860002693</v>
      </c>
      <c r="D212" s="21" t="s">
        <v>546</v>
      </c>
      <c r="E212" s="21"/>
      <c r="F212" s="117" t="s">
        <v>407</v>
      </c>
      <c r="G212" s="21" t="s">
        <v>170</v>
      </c>
      <c r="H212" s="21" t="s">
        <v>323</v>
      </c>
      <c r="I212" s="8"/>
      <c r="J212" s="173">
        <v>43446</v>
      </c>
      <c r="K212" s="176">
        <v>538225</v>
      </c>
      <c r="L212" s="8"/>
      <c r="M212" s="8"/>
      <c r="N212" s="8"/>
      <c r="O212" s="12">
        <f t="shared" si="12"/>
        <v>538225</v>
      </c>
      <c r="P212" s="129">
        <f t="shared" si="11"/>
        <v>2.195418206305372E-05</v>
      </c>
      <c r="Q212" s="8"/>
      <c r="R212" s="13">
        <f t="shared" si="13"/>
        <v>538225</v>
      </c>
      <c r="T212" s="4"/>
    </row>
    <row r="213" spans="1:20" s="19" customFormat="1" ht="15">
      <c r="A213" s="14" t="s">
        <v>324</v>
      </c>
      <c r="B213" s="8" t="s">
        <v>35</v>
      </c>
      <c r="C213" s="8">
        <v>860002693</v>
      </c>
      <c r="D213" s="21" t="s">
        <v>546</v>
      </c>
      <c r="E213" s="21"/>
      <c r="F213" s="117" t="s">
        <v>408</v>
      </c>
      <c r="G213" s="21" t="s">
        <v>170</v>
      </c>
      <c r="H213" s="21" t="s">
        <v>323</v>
      </c>
      <c r="I213" s="8"/>
      <c r="J213" s="173">
        <v>43446</v>
      </c>
      <c r="K213" s="176">
        <v>1677643</v>
      </c>
      <c r="L213" s="8"/>
      <c r="M213" s="8"/>
      <c r="N213" s="8"/>
      <c r="O213" s="12">
        <f t="shared" si="12"/>
        <v>1677643</v>
      </c>
      <c r="P213" s="129">
        <f t="shared" si="11"/>
        <v>6.84310090739145E-05</v>
      </c>
      <c r="Q213" s="8"/>
      <c r="R213" s="13">
        <f t="shared" si="13"/>
        <v>1677643</v>
      </c>
      <c r="T213" s="4"/>
    </row>
    <row r="214" spans="1:20" s="19" customFormat="1" ht="15">
      <c r="A214" s="14" t="s">
        <v>324</v>
      </c>
      <c r="B214" s="8" t="s">
        <v>35</v>
      </c>
      <c r="C214" s="8">
        <v>860002693</v>
      </c>
      <c r="D214" s="21" t="s">
        <v>546</v>
      </c>
      <c r="E214" s="21"/>
      <c r="F214" s="117" t="s">
        <v>409</v>
      </c>
      <c r="G214" s="21" t="s">
        <v>170</v>
      </c>
      <c r="H214" s="21" t="s">
        <v>323</v>
      </c>
      <c r="I214" s="8"/>
      <c r="J214" s="173">
        <v>43446</v>
      </c>
      <c r="K214" s="176">
        <v>4627343</v>
      </c>
      <c r="L214" s="8"/>
      <c r="M214" s="8"/>
      <c r="N214" s="8"/>
      <c r="O214" s="12">
        <f t="shared" si="12"/>
        <v>4627343</v>
      </c>
      <c r="P214" s="129">
        <f t="shared" si="11"/>
        <v>0.00018874918610283282</v>
      </c>
      <c r="Q214" s="8"/>
      <c r="R214" s="13">
        <f t="shared" si="13"/>
        <v>4627343</v>
      </c>
      <c r="T214" s="4"/>
    </row>
    <row r="215" spans="1:20" s="19" customFormat="1" ht="15">
      <c r="A215" s="14" t="s">
        <v>324</v>
      </c>
      <c r="B215" s="8" t="s">
        <v>35</v>
      </c>
      <c r="C215" s="8">
        <v>860002693</v>
      </c>
      <c r="D215" s="21" t="s">
        <v>546</v>
      </c>
      <c r="E215" s="21"/>
      <c r="F215" s="117" t="s">
        <v>410</v>
      </c>
      <c r="G215" s="21" t="s">
        <v>170</v>
      </c>
      <c r="H215" s="21" t="s">
        <v>323</v>
      </c>
      <c r="I215" s="8"/>
      <c r="J215" s="173">
        <v>43446</v>
      </c>
      <c r="K215" s="176">
        <v>14048821</v>
      </c>
      <c r="L215" s="8"/>
      <c r="M215" s="8"/>
      <c r="N215" s="8"/>
      <c r="O215" s="12">
        <f t="shared" si="12"/>
        <v>14048821</v>
      </c>
      <c r="P215" s="129">
        <f t="shared" si="11"/>
        <v>0.0005730509991272283</v>
      </c>
      <c r="Q215" s="8"/>
      <c r="R215" s="13">
        <f t="shared" si="13"/>
        <v>14048821</v>
      </c>
      <c r="T215" s="4"/>
    </row>
    <row r="216" spans="1:20" s="19" customFormat="1" ht="15">
      <c r="A216" s="14" t="s">
        <v>324</v>
      </c>
      <c r="B216" s="8" t="s">
        <v>35</v>
      </c>
      <c r="C216" s="8">
        <v>860002693</v>
      </c>
      <c r="D216" s="21" t="s">
        <v>546</v>
      </c>
      <c r="E216" s="21"/>
      <c r="F216" s="117" t="s">
        <v>411</v>
      </c>
      <c r="G216" s="21" t="s">
        <v>170</v>
      </c>
      <c r="H216" s="21" t="s">
        <v>323</v>
      </c>
      <c r="I216" s="8"/>
      <c r="J216" s="173">
        <v>43446</v>
      </c>
      <c r="K216" s="176">
        <v>2210878</v>
      </c>
      <c r="L216" s="8"/>
      <c r="M216" s="8"/>
      <c r="N216" s="8"/>
      <c r="O216" s="12">
        <f t="shared" si="12"/>
        <v>2210878</v>
      </c>
      <c r="P216" s="129">
        <f t="shared" si="11"/>
        <v>9.018164918240528E-05</v>
      </c>
      <c r="Q216" s="8"/>
      <c r="R216" s="13">
        <f t="shared" si="13"/>
        <v>2210878</v>
      </c>
      <c r="T216" s="4"/>
    </row>
    <row r="217" spans="1:20" s="19" customFormat="1" ht="15">
      <c r="A217" s="14" t="s">
        <v>324</v>
      </c>
      <c r="B217" s="8" t="s">
        <v>35</v>
      </c>
      <c r="C217" s="8">
        <v>860002693</v>
      </c>
      <c r="D217" s="21" t="s">
        <v>546</v>
      </c>
      <c r="E217" s="21"/>
      <c r="F217" s="117" t="s">
        <v>412</v>
      </c>
      <c r="G217" s="21" t="s">
        <v>170</v>
      </c>
      <c r="H217" s="21" t="s">
        <v>323</v>
      </c>
      <c r="I217" s="8"/>
      <c r="J217" s="173">
        <v>43446</v>
      </c>
      <c r="K217" s="176">
        <v>733192</v>
      </c>
      <c r="L217" s="8"/>
      <c r="M217" s="8"/>
      <c r="N217" s="8"/>
      <c r="O217" s="12">
        <f t="shared" si="12"/>
        <v>733192</v>
      </c>
      <c r="P217" s="129">
        <f t="shared" si="11"/>
        <v>2.990688031060334E-05</v>
      </c>
      <c r="Q217" s="8"/>
      <c r="R217" s="13">
        <f t="shared" si="13"/>
        <v>733192</v>
      </c>
      <c r="T217" s="4"/>
    </row>
    <row r="218" spans="1:20" s="19" customFormat="1" ht="15">
      <c r="A218" s="14" t="s">
        <v>324</v>
      </c>
      <c r="B218" s="8" t="s">
        <v>35</v>
      </c>
      <c r="C218" s="8">
        <v>860002693</v>
      </c>
      <c r="D218" s="21" t="s">
        <v>546</v>
      </c>
      <c r="E218" s="21"/>
      <c r="F218" s="117" t="s">
        <v>413</v>
      </c>
      <c r="G218" s="21" t="s">
        <v>170</v>
      </c>
      <c r="H218" s="21" t="s">
        <v>323</v>
      </c>
      <c r="I218" s="8"/>
      <c r="J218" s="173">
        <v>43446</v>
      </c>
      <c r="K218" s="176">
        <v>1677643</v>
      </c>
      <c r="L218" s="8"/>
      <c r="M218" s="8"/>
      <c r="N218" s="8"/>
      <c r="O218" s="12">
        <f t="shared" si="12"/>
        <v>1677643</v>
      </c>
      <c r="P218" s="129">
        <f t="shared" si="11"/>
        <v>6.84310090739145E-05</v>
      </c>
      <c r="Q218" s="8"/>
      <c r="R218" s="13">
        <f t="shared" si="13"/>
        <v>1677643</v>
      </c>
      <c r="T218" s="4"/>
    </row>
    <row r="219" spans="1:20" s="19" customFormat="1" ht="15">
      <c r="A219" s="14" t="s">
        <v>324</v>
      </c>
      <c r="B219" s="8" t="s">
        <v>35</v>
      </c>
      <c r="C219" s="8">
        <v>860002693</v>
      </c>
      <c r="D219" s="21" t="s">
        <v>546</v>
      </c>
      <c r="E219" s="21"/>
      <c r="F219" s="117" t="s">
        <v>414</v>
      </c>
      <c r="G219" s="21" t="s">
        <v>170</v>
      </c>
      <c r="H219" s="21" t="s">
        <v>323</v>
      </c>
      <c r="I219" s="8"/>
      <c r="J219" s="173">
        <v>43448</v>
      </c>
      <c r="K219" s="176">
        <v>727666</v>
      </c>
      <c r="L219" s="8"/>
      <c r="M219" s="8"/>
      <c r="N219" s="8"/>
      <c r="O219" s="12">
        <f t="shared" si="12"/>
        <v>727666</v>
      </c>
      <c r="P219" s="129">
        <f t="shared" si="11"/>
        <v>2.96814749316625E-05</v>
      </c>
      <c r="Q219" s="8"/>
      <c r="R219" s="13">
        <f t="shared" si="13"/>
        <v>727666</v>
      </c>
      <c r="T219" s="4"/>
    </row>
    <row r="220" spans="1:20" s="19" customFormat="1" ht="15">
      <c r="A220" s="14" t="s">
        <v>324</v>
      </c>
      <c r="B220" s="8" t="s">
        <v>35</v>
      </c>
      <c r="C220" s="8">
        <v>860002693</v>
      </c>
      <c r="D220" s="21" t="s">
        <v>546</v>
      </c>
      <c r="E220" s="21"/>
      <c r="F220" s="117" t="s">
        <v>415</v>
      </c>
      <c r="G220" s="21" t="s">
        <v>170</v>
      </c>
      <c r="H220" s="21" t="s">
        <v>323</v>
      </c>
      <c r="I220" s="8"/>
      <c r="J220" s="173">
        <v>43482</v>
      </c>
      <c r="K220" s="176">
        <v>485111</v>
      </c>
      <c r="L220" s="8"/>
      <c r="M220" s="8"/>
      <c r="N220" s="8"/>
      <c r="O220" s="12">
        <f t="shared" si="12"/>
        <v>485111</v>
      </c>
      <c r="P220" s="129">
        <f t="shared" si="11"/>
        <v>1.9787663551098618E-05</v>
      </c>
      <c r="Q220" s="8"/>
      <c r="R220" s="13">
        <f t="shared" si="13"/>
        <v>485111</v>
      </c>
      <c r="T220" s="4"/>
    </row>
    <row r="221" spans="1:20" s="19" customFormat="1" ht="15">
      <c r="A221" s="14" t="s">
        <v>324</v>
      </c>
      <c r="B221" s="8" t="s">
        <v>35</v>
      </c>
      <c r="C221" s="8">
        <v>860002693</v>
      </c>
      <c r="D221" s="21" t="s">
        <v>546</v>
      </c>
      <c r="E221" s="21"/>
      <c r="F221" s="117" t="s">
        <v>416</v>
      </c>
      <c r="G221" s="21" t="s">
        <v>170</v>
      </c>
      <c r="H221" s="21" t="s">
        <v>323</v>
      </c>
      <c r="I221" s="8"/>
      <c r="J221" s="173">
        <v>43483</v>
      </c>
      <c r="K221" s="176">
        <v>1608937</v>
      </c>
      <c r="L221" s="8"/>
      <c r="M221" s="8"/>
      <c r="N221" s="8"/>
      <c r="O221" s="12">
        <f t="shared" si="12"/>
        <v>1608937</v>
      </c>
      <c r="P221" s="129">
        <f t="shared" si="11"/>
        <v>6.56284933363992E-05</v>
      </c>
      <c r="Q221" s="8"/>
      <c r="R221" s="13">
        <f t="shared" si="13"/>
        <v>1608937</v>
      </c>
      <c r="T221" s="4"/>
    </row>
    <row r="222" spans="1:20" s="19" customFormat="1" ht="15">
      <c r="A222" s="14" t="s">
        <v>324</v>
      </c>
      <c r="B222" s="8" t="s">
        <v>35</v>
      </c>
      <c r="C222" s="8">
        <v>860002693</v>
      </c>
      <c r="D222" s="21" t="s">
        <v>546</v>
      </c>
      <c r="E222" s="21"/>
      <c r="F222" s="117" t="s">
        <v>417</v>
      </c>
      <c r="G222" s="21" t="s">
        <v>170</v>
      </c>
      <c r="H222" s="21" t="s">
        <v>323</v>
      </c>
      <c r="I222" s="8"/>
      <c r="J222" s="173">
        <v>43453</v>
      </c>
      <c r="K222" s="176">
        <v>485111</v>
      </c>
      <c r="L222" s="8"/>
      <c r="M222" s="8"/>
      <c r="N222" s="8"/>
      <c r="O222" s="12">
        <f t="shared" si="12"/>
        <v>485111</v>
      </c>
      <c r="P222" s="129">
        <f t="shared" si="11"/>
        <v>1.9787663551098618E-05</v>
      </c>
      <c r="Q222" s="8"/>
      <c r="R222" s="13">
        <f t="shared" si="13"/>
        <v>485111</v>
      </c>
      <c r="T222" s="4"/>
    </row>
    <row r="223" spans="1:20" s="19" customFormat="1" ht="15">
      <c r="A223" s="14" t="s">
        <v>324</v>
      </c>
      <c r="B223" s="8" t="s">
        <v>35</v>
      </c>
      <c r="C223" s="8">
        <v>860002693</v>
      </c>
      <c r="D223" s="21" t="s">
        <v>546</v>
      </c>
      <c r="E223" s="21"/>
      <c r="F223" s="117" t="s">
        <v>418</v>
      </c>
      <c r="G223" s="21" t="s">
        <v>170</v>
      </c>
      <c r="H223" s="21" t="s">
        <v>323</v>
      </c>
      <c r="I223" s="8"/>
      <c r="J223" s="173">
        <v>43447</v>
      </c>
      <c r="K223" s="176">
        <v>485111</v>
      </c>
      <c r="L223" s="8"/>
      <c r="M223" s="8"/>
      <c r="N223" s="8"/>
      <c r="O223" s="12">
        <f t="shared" si="12"/>
        <v>485111</v>
      </c>
      <c r="P223" s="129">
        <f t="shared" si="11"/>
        <v>1.9787663551098618E-05</v>
      </c>
      <c r="Q223" s="8"/>
      <c r="R223" s="13">
        <f t="shared" si="13"/>
        <v>485111</v>
      </c>
      <c r="T223" s="4"/>
    </row>
    <row r="224" spans="1:20" s="19" customFormat="1" ht="15">
      <c r="A224" s="14" t="s">
        <v>324</v>
      </c>
      <c r="B224" s="8" t="s">
        <v>35</v>
      </c>
      <c r="C224" s="8">
        <v>860002693</v>
      </c>
      <c r="D224" s="21" t="s">
        <v>546</v>
      </c>
      <c r="E224" s="21"/>
      <c r="F224" s="117" t="s">
        <v>419</v>
      </c>
      <c r="G224" s="21" t="s">
        <v>170</v>
      </c>
      <c r="H224" s="21" t="s">
        <v>323</v>
      </c>
      <c r="I224" s="8"/>
      <c r="J224" s="173">
        <v>43446</v>
      </c>
      <c r="K224" s="176">
        <v>4720472</v>
      </c>
      <c r="L224" s="8"/>
      <c r="M224" s="8"/>
      <c r="N224" s="8"/>
      <c r="O224" s="12">
        <f t="shared" si="12"/>
        <v>4720472</v>
      </c>
      <c r="P224" s="129">
        <f t="shared" si="11"/>
        <v>0.00019254791529852257</v>
      </c>
      <c r="Q224" s="8"/>
      <c r="R224" s="13">
        <f t="shared" si="13"/>
        <v>4720472</v>
      </c>
      <c r="T224" s="4"/>
    </row>
    <row r="225" spans="1:20" s="19" customFormat="1" ht="15">
      <c r="A225" s="14" t="s">
        <v>324</v>
      </c>
      <c r="B225" s="8" t="s">
        <v>35</v>
      </c>
      <c r="C225" s="8">
        <v>860002693</v>
      </c>
      <c r="D225" s="21" t="s">
        <v>546</v>
      </c>
      <c r="E225" s="21"/>
      <c r="F225" s="117" t="s">
        <v>420</v>
      </c>
      <c r="G225" s="21" t="s">
        <v>170</v>
      </c>
      <c r="H225" s="21" t="s">
        <v>323</v>
      </c>
      <c r="I225" s="8"/>
      <c r="J225" s="173">
        <v>43448</v>
      </c>
      <c r="K225" s="176">
        <v>3124795</v>
      </c>
      <c r="L225" s="8"/>
      <c r="M225" s="8"/>
      <c r="N225" s="8"/>
      <c r="O225" s="12">
        <f t="shared" si="12"/>
        <v>3124795</v>
      </c>
      <c r="P225" s="129">
        <f t="shared" si="11"/>
        <v>0.00012746029697565135</v>
      </c>
      <c r="Q225" s="8"/>
      <c r="R225" s="13">
        <f t="shared" si="13"/>
        <v>3124795</v>
      </c>
      <c r="T225" s="4"/>
    </row>
    <row r="226" spans="1:20" s="19" customFormat="1" ht="15">
      <c r="A226" s="14" t="s">
        <v>324</v>
      </c>
      <c r="B226" s="8" t="s">
        <v>35</v>
      </c>
      <c r="C226" s="8">
        <v>860002693</v>
      </c>
      <c r="D226" s="21" t="s">
        <v>546</v>
      </c>
      <c r="E226" s="21"/>
      <c r="F226" s="117" t="s">
        <v>421</v>
      </c>
      <c r="G226" s="21" t="s">
        <v>170</v>
      </c>
      <c r="H226" s="21" t="s">
        <v>323</v>
      </c>
      <c r="I226" s="8"/>
      <c r="J226" s="173">
        <v>43448</v>
      </c>
      <c r="K226" s="176">
        <v>3612682</v>
      </c>
      <c r="L226" s="8"/>
      <c r="M226" s="8"/>
      <c r="N226" s="8"/>
      <c r="O226" s="12">
        <f t="shared" si="12"/>
        <v>3612682</v>
      </c>
      <c r="P226" s="129">
        <f t="shared" si="11"/>
        <v>0.00014736119348584149</v>
      </c>
      <c r="Q226" s="8"/>
      <c r="R226" s="13">
        <f t="shared" si="13"/>
        <v>3612682</v>
      </c>
      <c r="T226" s="4"/>
    </row>
    <row r="227" spans="1:20" s="19" customFormat="1" ht="15">
      <c r="A227" s="14" t="s">
        <v>324</v>
      </c>
      <c r="B227" s="8" t="s">
        <v>35</v>
      </c>
      <c r="C227" s="8">
        <v>860002693</v>
      </c>
      <c r="D227" s="21" t="s">
        <v>546</v>
      </c>
      <c r="E227" s="21"/>
      <c r="F227" s="117" t="s">
        <v>422</v>
      </c>
      <c r="G227" s="21" t="s">
        <v>170</v>
      </c>
      <c r="H227" s="21" t="s">
        <v>323</v>
      </c>
      <c r="I227" s="8"/>
      <c r="J227" s="173">
        <v>43451</v>
      </c>
      <c r="K227" s="176">
        <v>7304219</v>
      </c>
      <c r="L227" s="8"/>
      <c r="M227" s="8"/>
      <c r="N227" s="8"/>
      <c r="O227" s="12">
        <f t="shared" si="12"/>
        <v>7304219</v>
      </c>
      <c r="P227" s="129">
        <f t="shared" si="11"/>
        <v>0.00029793888012339856</v>
      </c>
      <c r="Q227" s="8"/>
      <c r="R227" s="13">
        <f t="shared" si="13"/>
        <v>7304219</v>
      </c>
      <c r="T227" s="4"/>
    </row>
    <row r="228" spans="1:20" s="19" customFormat="1" ht="15">
      <c r="A228" s="14" t="s">
        <v>324</v>
      </c>
      <c r="B228" s="8" t="s">
        <v>35</v>
      </c>
      <c r="C228" s="8">
        <v>860002693</v>
      </c>
      <c r="D228" s="21" t="s">
        <v>546</v>
      </c>
      <c r="E228" s="21"/>
      <c r="F228" s="117" t="s">
        <v>423</v>
      </c>
      <c r="G228" s="21" t="s">
        <v>170</v>
      </c>
      <c r="H228" s="21" t="s">
        <v>323</v>
      </c>
      <c r="I228" s="8"/>
      <c r="J228" s="173">
        <v>43451</v>
      </c>
      <c r="K228" s="176">
        <v>3384172</v>
      </c>
      <c r="L228" s="8"/>
      <c r="M228" s="8"/>
      <c r="N228" s="8"/>
      <c r="O228" s="12">
        <f t="shared" si="12"/>
        <v>3384172</v>
      </c>
      <c r="P228" s="129">
        <f t="shared" si="11"/>
        <v>0.0001380402772459262</v>
      </c>
      <c r="Q228" s="8"/>
      <c r="R228" s="13">
        <f t="shared" si="13"/>
        <v>3384172</v>
      </c>
      <c r="T228" s="4"/>
    </row>
    <row r="229" spans="1:20" s="19" customFormat="1" ht="15">
      <c r="A229" s="14" t="s">
        <v>324</v>
      </c>
      <c r="B229" s="8" t="s">
        <v>35</v>
      </c>
      <c r="C229" s="8">
        <v>860002693</v>
      </c>
      <c r="D229" s="21" t="s">
        <v>546</v>
      </c>
      <c r="E229" s="21"/>
      <c r="F229" s="117" t="s">
        <v>424</v>
      </c>
      <c r="G229" s="21" t="s">
        <v>170</v>
      </c>
      <c r="H229" s="21" t="s">
        <v>323</v>
      </c>
      <c r="I229" s="8"/>
      <c r="J229" s="173">
        <v>43451</v>
      </c>
      <c r="K229" s="176">
        <v>7304219</v>
      </c>
      <c r="L229" s="8"/>
      <c r="M229" s="8"/>
      <c r="N229" s="8"/>
      <c r="O229" s="12">
        <f t="shared" si="12"/>
        <v>7304219</v>
      </c>
      <c r="P229" s="129">
        <f t="shared" si="11"/>
        <v>0.00029793888012339856</v>
      </c>
      <c r="Q229" s="8"/>
      <c r="R229" s="13">
        <f t="shared" si="13"/>
        <v>7304219</v>
      </c>
      <c r="T229" s="4"/>
    </row>
    <row r="230" spans="1:20" s="19" customFormat="1" ht="15">
      <c r="A230" s="14" t="s">
        <v>324</v>
      </c>
      <c r="B230" s="8" t="s">
        <v>35</v>
      </c>
      <c r="C230" s="8">
        <v>860002693</v>
      </c>
      <c r="D230" s="21" t="s">
        <v>546</v>
      </c>
      <c r="E230" s="21"/>
      <c r="F230" s="117" t="s">
        <v>425</v>
      </c>
      <c r="G230" s="21" t="s">
        <v>170</v>
      </c>
      <c r="H230" s="21" t="s">
        <v>323</v>
      </c>
      <c r="I230" s="8"/>
      <c r="J230" s="173">
        <v>43451</v>
      </c>
      <c r="K230" s="176">
        <v>1466385</v>
      </c>
      <c r="L230" s="8"/>
      <c r="M230" s="8"/>
      <c r="N230" s="8"/>
      <c r="O230" s="12">
        <f t="shared" si="12"/>
        <v>1466385</v>
      </c>
      <c r="P230" s="129">
        <f t="shared" si="11"/>
        <v>5.981380141117754E-05</v>
      </c>
      <c r="Q230" s="8"/>
      <c r="R230" s="13">
        <f t="shared" si="13"/>
        <v>1466385</v>
      </c>
      <c r="T230" s="4"/>
    </row>
    <row r="231" spans="1:20" s="19" customFormat="1" ht="15">
      <c r="A231" s="14" t="s">
        <v>324</v>
      </c>
      <c r="B231" s="8" t="s">
        <v>35</v>
      </c>
      <c r="C231" s="8">
        <v>860002693</v>
      </c>
      <c r="D231" s="21" t="s">
        <v>546</v>
      </c>
      <c r="E231" s="21"/>
      <c r="F231" s="117" t="s">
        <v>426</v>
      </c>
      <c r="G231" s="21" t="s">
        <v>170</v>
      </c>
      <c r="H231" s="21" t="s">
        <v>323</v>
      </c>
      <c r="I231" s="8"/>
      <c r="J231" s="173">
        <v>43451</v>
      </c>
      <c r="K231" s="176">
        <v>3576388</v>
      </c>
      <c r="L231" s="8"/>
      <c r="M231" s="8"/>
      <c r="N231" s="8"/>
      <c r="O231" s="12">
        <f t="shared" si="12"/>
        <v>3576388</v>
      </c>
      <c r="P231" s="129">
        <f t="shared" si="11"/>
        <v>0.00014588076228365566</v>
      </c>
      <c r="Q231" s="8"/>
      <c r="R231" s="13">
        <f t="shared" si="13"/>
        <v>3576388</v>
      </c>
      <c r="T231" s="4"/>
    </row>
    <row r="232" spans="1:20" s="19" customFormat="1" ht="15">
      <c r="A232" s="14" t="s">
        <v>324</v>
      </c>
      <c r="B232" s="8" t="s">
        <v>35</v>
      </c>
      <c r="C232" s="8">
        <v>860002693</v>
      </c>
      <c r="D232" s="21" t="s">
        <v>546</v>
      </c>
      <c r="E232" s="21"/>
      <c r="F232" s="117" t="s">
        <v>427</v>
      </c>
      <c r="G232" s="21" t="s">
        <v>170</v>
      </c>
      <c r="H232" s="21" t="s">
        <v>323</v>
      </c>
      <c r="I232" s="8"/>
      <c r="J232" s="173">
        <v>43455</v>
      </c>
      <c r="K232" s="176">
        <v>949559</v>
      </c>
      <c r="L232" s="8"/>
      <c r="M232" s="8"/>
      <c r="N232" s="8"/>
      <c r="O232" s="12">
        <f t="shared" si="12"/>
        <v>949559</v>
      </c>
      <c r="P232" s="129">
        <f t="shared" si="11"/>
        <v>3.8732483934434905E-05</v>
      </c>
      <c r="Q232" s="8"/>
      <c r="R232" s="13">
        <f t="shared" si="13"/>
        <v>949559</v>
      </c>
      <c r="T232" s="4"/>
    </row>
    <row r="233" spans="1:20" s="19" customFormat="1" ht="15">
      <c r="A233" s="14" t="s">
        <v>324</v>
      </c>
      <c r="B233" s="8" t="s">
        <v>35</v>
      </c>
      <c r="C233" s="8">
        <v>860002693</v>
      </c>
      <c r="D233" s="21" t="s">
        <v>546</v>
      </c>
      <c r="E233" s="21"/>
      <c r="F233" s="117" t="s">
        <v>428</v>
      </c>
      <c r="G233" s="21" t="s">
        <v>170</v>
      </c>
      <c r="H233" s="21" t="s">
        <v>323</v>
      </c>
      <c r="I233" s="8"/>
      <c r="J233" s="173">
        <v>43455</v>
      </c>
      <c r="K233" s="176">
        <v>3153476</v>
      </c>
      <c r="L233" s="8"/>
      <c r="M233" s="8"/>
      <c r="N233" s="8"/>
      <c r="O233" s="12">
        <f t="shared" si="12"/>
        <v>3153476</v>
      </c>
      <c r="P233" s="129">
        <f t="shared" si="11"/>
        <v>0.00012863019412972344</v>
      </c>
      <c r="Q233" s="8"/>
      <c r="R233" s="13">
        <f t="shared" si="13"/>
        <v>3153476</v>
      </c>
      <c r="T233" s="4"/>
    </row>
    <row r="234" spans="1:20" s="19" customFormat="1" ht="15">
      <c r="A234" s="14" t="s">
        <v>324</v>
      </c>
      <c r="B234" s="8" t="s">
        <v>35</v>
      </c>
      <c r="C234" s="8">
        <v>860002693</v>
      </c>
      <c r="D234" s="21" t="s">
        <v>546</v>
      </c>
      <c r="E234" s="21"/>
      <c r="F234" s="117" t="s">
        <v>429</v>
      </c>
      <c r="G234" s="21" t="s">
        <v>170</v>
      </c>
      <c r="H234" s="21" t="s">
        <v>323</v>
      </c>
      <c r="I234" s="8"/>
      <c r="J234" s="173">
        <v>43455</v>
      </c>
      <c r="K234" s="176">
        <v>3153476</v>
      </c>
      <c r="L234" s="8"/>
      <c r="M234" s="8"/>
      <c r="N234" s="8"/>
      <c r="O234" s="12">
        <f t="shared" si="12"/>
        <v>3153476</v>
      </c>
      <c r="P234" s="129">
        <f t="shared" si="11"/>
        <v>0.00012863019412972344</v>
      </c>
      <c r="Q234" s="8"/>
      <c r="R234" s="13">
        <f t="shared" si="13"/>
        <v>3153476</v>
      </c>
      <c r="T234" s="4"/>
    </row>
    <row r="235" spans="1:20" s="19" customFormat="1" ht="15">
      <c r="A235" s="14" t="s">
        <v>324</v>
      </c>
      <c r="B235" s="8" t="s">
        <v>35</v>
      </c>
      <c r="C235" s="8">
        <v>860002693</v>
      </c>
      <c r="D235" s="21" t="s">
        <v>546</v>
      </c>
      <c r="E235" s="21"/>
      <c r="F235" s="117" t="s">
        <v>430</v>
      </c>
      <c r="G235" s="21" t="s">
        <v>170</v>
      </c>
      <c r="H235" s="21" t="s">
        <v>323</v>
      </c>
      <c r="I235" s="8"/>
      <c r="J235" s="173">
        <v>43462</v>
      </c>
      <c r="K235" s="176">
        <v>52568405</v>
      </c>
      <c r="L235" s="8"/>
      <c r="M235" s="8"/>
      <c r="N235" s="8"/>
      <c r="O235" s="12">
        <f t="shared" si="12"/>
        <v>52568405</v>
      </c>
      <c r="P235" s="129">
        <f t="shared" si="11"/>
        <v>0.002144263707806853</v>
      </c>
      <c r="Q235" s="8"/>
      <c r="R235" s="13">
        <f t="shared" si="13"/>
        <v>52568405</v>
      </c>
      <c r="T235" s="4"/>
    </row>
    <row r="236" spans="1:20" s="19" customFormat="1" ht="15">
      <c r="A236" s="14" t="s">
        <v>324</v>
      </c>
      <c r="B236" s="8" t="s">
        <v>35</v>
      </c>
      <c r="C236" s="8">
        <v>860002693</v>
      </c>
      <c r="D236" s="21" t="s">
        <v>546</v>
      </c>
      <c r="E236" s="21"/>
      <c r="F236" s="117" t="s">
        <v>431</v>
      </c>
      <c r="G236" s="21" t="s">
        <v>170</v>
      </c>
      <c r="H236" s="21" t="s">
        <v>323</v>
      </c>
      <c r="I236" s="8"/>
      <c r="J236" s="173">
        <v>43475</v>
      </c>
      <c r="K236" s="176">
        <v>1940443</v>
      </c>
      <c r="L236" s="8"/>
      <c r="M236" s="8"/>
      <c r="N236" s="8"/>
      <c r="O236" s="12">
        <f t="shared" si="12"/>
        <v>1940443</v>
      </c>
      <c r="P236" s="129">
        <f t="shared" si="11"/>
        <v>7.915061341442361E-05</v>
      </c>
      <c r="Q236" s="8"/>
      <c r="R236" s="13">
        <f t="shared" si="13"/>
        <v>1940443</v>
      </c>
      <c r="T236" s="4"/>
    </row>
    <row r="237" spans="1:20" s="19" customFormat="1" ht="15">
      <c r="A237" s="14" t="s">
        <v>324</v>
      </c>
      <c r="B237" s="8" t="s">
        <v>35</v>
      </c>
      <c r="C237" s="8">
        <v>860002693</v>
      </c>
      <c r="D237" s="21" t="s">
        <v>546</v>
      </c>
      <c r="E237" s="21"/>
      <c r="F237" s="117" t="s">
        <v>432</v>
      </c>
      <c r="G237" s="21" t="s">
        <v>170</v>
      </c>
      <c r="H237" s="21" t="s">
        <v>323</v>
      </c>
      <c r="I237" s="8"/>
      <c r="J237" s="173">
        <v>43475</v>
      </c>
      <c r="K237" s="176">
        <v>43625947</v>
      </c>
      <c r="L237" s="8"/>
      <c r="M237" s="8"/>
      <c r="N237" s="8"/>
      <c r="O237" s="12">
        <f t="shared" si="12"/>
        <v>43625947</v>
      </c>
      <c r="P237" s="129">
        <f t="shared" si="11"/>
        <v>0.0017795011066210828</v>
      </c>
      <c r="Q237" s="8"/>
      <c r="R237" s="13">
        <f t="shared" si="13"/>
        <v>43625947</v>
      </c>
      <c r="T237" s="4"/>
    </row>
    <row r="238" spans="1:20" s="19" customFormat="1" ht="15">
      <c r="A238" s="14" t="s">
        <v>324</v>
      </c>
      <c r="B238" s="8" t="s">
        <v>35</v>
      </c>
      <c r="C238" s="8">
        <v>860002693</v>
      </c>
      <c r="D238" s="21" t="s">
        <v>546</v>
      </c>
      <c r="E238" s="21"/>
      <c r="F238" s="117" t="s">
        <v>433</v>
      </c>
      <c r="G238" s="21" t="s">
        <v>170</v>
      </c>
      <c r="H238" s="21" t="s">
        <v>323</v>
      </c>
      <c r="I238" s="8"/>
      <c r="J238" s="173">
        <v>43475</v>
      </c>
      <c r="K238" s="176">
        <v>674552</v>
      </c>
      <c r="L238" s="8"/>
      <c r="M238" s="8"/>
      <c r="N238" s="8"/>
      <c r="O238" s="12">
        <f t="shared" si="12"/>
        <v>674552</v>
      </c>
      <c r="P238" s="129">
        <f t="shared" si="11"/>
        <v>2.7514956419707397E-05</v>
      </c>
      <c r="Q238" s="8"/>
      <c r="R238" s="13">
        <f t="shared" si="13"/>
        <v>674552</v>
      </c>
      <c r="T238" s="4"/>
    </row>
    <row r="239" spans="1:20" s="19" customFormat="1" ht="15">
      <c r="A239" s="14" t="s">
        <v>324</v>
      </c>
      <c r="B239" s="8" t="s">
        <v>35</v>
      </c>
      <c r="C239" s="8">
        <v>860002693</v>
      </c>
      <c r="D239" s="21" t="s">
        <v>546</v>
      </c>
      <c r="E239" s="21"/>
      <c r="F239" s="117" t="s">
        <v>434</v>
      </c>
      <c r="G239" s="21" t="s">
        <v>170</v>
      </c>
      <c r="H239" s="21" t="s">
        <v>323</v>
      </c>
      <c r="I239" s="8"/>
      <c r="J239" s="173">
        <v>43481</v>
      </c>
      <c r="K239" s="176">
        <v>7836248</v>
      </c>
      <c r="L239" s="8"/>
      <c r="M239" s="8"/>
      <c r="N239" s="8"/>
      <c r="O239" s="12">
        <f t="shared" si="12"/>
        <v>7836248</v>
      </c>
      <c r="P239" s="129">
        <f t="shared" si="11"/>
        <v>0.000319640327527039</v>
      </c>
      <c r="Q239" s="8"/>
      <c r="R239" s="13">
        <f t="shared" si="13"/>
        <v>7836248</v>
      </c>
      <c r="T239" s="4"/>
    </row>
    <row r="240" spans="1:20" s="19" customFormat="1" ht="15">
      <c r="A240" s="14" t="s">
        <v>324</v>
      </c>
      <c r="B240" s="8" t="s">
        <v>35</v>
      </c>
      <c r="C240" s="8">
        <v>860002693</v>
      </c>
      <c r="D240" s="21" t="s">
        <v>546</v>
      </c>
      <c r="E240" s="21"/>
      <c r="F240" s="117" t="s">
        <v>435</v>
      </c>
      <c r="G240" s="21" t="s">
        <v>170</v>
      </c>
      <c r="H240" s="21" t="s">
        <v>323</v>
      </c>
      <c r="I240" s="8"/>
      <c r="J240" s="173">
        <v>43487</v>
      </c>
      <c r="K240" s="176">
        <v>3684269</v>
      </c>
      <c r="L240" s="8"/>
      <c r="M240" s="8"/>
      <c r="N240" s="8"/>
      <c r="O240" s="12">
        <f t="shared" si="12"/>
        <v>3684269</v>
      </c>
      <c r="P240" s="129">
        <f t="shared" si="11"/>
        <v>0.00015028122512938803</v>
      </c>
      <c r="Q240" s="8"/>
      <c r="R240" s="13">
        <f t="shared" si="13"/>
        <v>3684269</v>
      </c>
      <c r="T240" s="4"/>
    </row>
    <row r="241" spans="1:20" s="19" customFormat="1" ht="15">
      <c r="A241" s="14" t="s">
        <v>324</v>
      </c>
      <c r="B241" s="8" t="s">
        <v>35</v>
      </c>
      <c r="C241" s="8">
        <v>860002693</v>
      </c>
      <c r="D241" s="21" t="s">
        <v>546</v>
      </c>
      <c r="E241" s="21"/>
      <c r="F241" s="117" t="s">
        <v>436</v>
      </c>
      <c r="G241" s="21" t="s">
        <v>170</v>
      </c>
      <c r="H241" s="21" t="s">
        <v>323</v>
      </c>
      <c r="I241" s="8"/>
      <c r="J241" s="173">
        <v>43481</v>
      </c>
      <c r="K241" s="176">
        <v>2818543</v>
      </c>
      <c r="L241" s="8"/>
      <c r="M241" s="8"/>
      <c r="N241" s="8"/>
      <c r="O241" s="12">
        <f t="shared" si="12"/>
        <v>2818543</v>
      </c>
      <c r="P241" s="129">
        <f t="shared" si="11"/>
        <v>0.00011496828682158135</v>
      </c>
      <c r="Q241" s="8"/>
      <c r="R241" s="13">
        <f t="shared" si="13"/>
        <v>2818543</v>
      </c>
      <c r="T241" s="4"/>
    </row>
    <row r="242" spans="1:20" s="19" customFormat="1" ht="15">
      <c r="A242" s="14" t="s">
        <v>324</v>
      </c>
      <c r="B242" s="8" t="s">
        <v>35</v>
      </c>
      <c r="C242" s="8">
        <v>860002693</v>
      </c>
      <c r="D242" s="21" t="s">
        <v>546</v>
      </c>
      <c r="E242" s="21"/>
      <c r="F242" s="117" t="s">
        <v>437</v>
      </c>
      <c r="G242" s="21" t="s">
        <v>170</v>
      </c>
      <c r="H242" s="21" t="s">
        <v>323</v>
      </c>
      <c r="I242" s="8"/>
      <c r="J242" s="173">
        <v>43481</v>
      </c>
      <c r="K242" s="176">
        <v>46917951</v>
      </c>
      <c r="L242" s="8"/>
      <c r="M242" s="8"/>
      <c r="N242" s="8"/>
      <c r="O242" s="12">
        <f t="shared" si="12"/>
        <v>46917951</v>
      </c>
      <c r="P242" s="129">
        <f t="shared" si="11"/>
        <v>0.00191378185383331</v>
      </c>
      <c r="Q242" s="8"/>
      <c r="R242" s="13">
        <f t="shared" si="13"/>
        <v>46917951</v>
      </c>
      <c r="T242" s="4"/>
    </row>
    <row r="243" spans="1:20" s="19" customFormat="1" ht="15">
      <c r="A243" s="14" t="s">
        <v>324</v>
      </c>
      <c r="B243" s="8" t="s">
        <v>35</v>
      </c>
      <c r="C243" s="8">
        <v>860002693</v>
      </c>
      <c r="D243" s="21" t="s">
        <v>546</v>
      </c>
      <c r="E243" s="21"/>
      <c r="F243" s="117" t="s">
        <v>438</v>
      </c>
      <c r="G243" s="21" t="s">
        <v>170</v>
      </c>
      <c r="H243" s="21" t="s">
        <v>323</v>
      </c>
      <c r="I243" s="8"/>
      <c r="J243" s="173">
        <v>43482</v>
      </c>
      <c r="K243" s="176">
        <v>7748414</v>
      </c>
      <c r="L243" s="8"/>
      <c r="M243" s="8"/>
      <c r="N243" s="8"/>
      <c r="O243" s="12">
        <f t="shared" si="12"/>
        <v>7748414</v>
      </c>
      <c r="P243" s="129">
        <f t="shared" si="11"/>
        <v>0.00031605758122702274</v>
      </c>
      <c r="Q243" s="8"/>
      <c r="R243" s="13">
        <f t="shared" si="13"/>
        <v>7748414</v>
      </c>
      <c r="T243" s="4"/>
    </row>
    <row r="244" spans="1:20" s="19" customFormat="1" ht="15">
      <c r="A244" s="14" t="s">
        <v>324</v>
      </c>
      <c r="B244" s="8" t="s">
        <v>35</v>
      </c>
      <c r="C244" s="8">
        <v>860002693</v>
      </c>
      <c r="D244" s="21" t="s">
        <v>546</v>
      </c>
      <c r="E244" s="21"/>
      <c r="F244" s="117" t="s">
        <v>439</v>
      </c>
      <c r="G244" s="21" t="s">
        <v>170</v>
      </c>
      <c r="H244" s="21" t="s">
        <v>323</v>
      </c>
      <c r="I244" s="8"/>
      <c r="J244" s="173">
        <v>43482</v>
      </c>
      <c r="K244" s="176">
        <v>18200110</v>
      </c>
      <c r="L244" s="8"/>
      <c r="M244" s="8"/>
      <c r="N244" s="8"/>
      <c r="O244" s="12">
        <f t="shared" si="12"/>
        <v>18200110</v>
      </c>
      <c r="P244" s="129">
        <f t="shared" si="11"/>
        <v>0.0007423819564449898</v>
      </c>
      <c r="Q244" s="8"/>
      <c r="R244" s="13">
        <f t="shared" si="13"/>
        <v>18200110</v>
      </c>
      <c r="T244" s="4"/>
    </row>
    <row r="245" spans="1:20" s="19" customFormat="1" ht="15">
      <c r="A245" s="14" t="s">
        <v>324</v>
      </c>
      <c r="B245" s="8" t="s">
        <v>35</v>
      </c>
      <c r="C245" s="8">
        <v>860002693</v>
      </c>
      <c r="D245" s="21" t="s">
        <v>546</v>
      </c>
      <c r="E245" s="21"/>
      <c r="F245" s="117" t="s">
        <v>440</v>
      </c>
      <c r="G245" s="21" t="s">
        <v>170</v>
      </c>
      <c r="H245" s="21" t="s">
        <v>323</v>
      </c>
      <c r="I245" s="8"/>
      <c r="J245" s="173">
        <v>43482</v>
      </c>
      <c r="K245" s="176">
        <v>2928364</v>
      </c>
      <c r="L245" s="8"/>
      <c r="M245" s="8"/>
      <c r="N245" s="8"/>
      <c r="O245" s="12">
        <f t="shared" si="12"/>
        <v>2928364</v>
      </c>
      <c r="P245" s="129">
        <f t="shared" si="11"/>
        <v>0.00011944788221077104</v>
      </c>
      <c r="Q245" s="8"/>
      <c r="R245" s="13">
        <f t="shared" si="13"/>
        <v>2928364</v>
      </c>
      <c r="T245" s="4"/>
    </row>
    <row r="246" spans="1:20" s="19" customFormat="1" ht="15">
      <c r="A246" s="14" t="s">
        <v>324</v>
      </c>
      <c r="B246" s="8" t="s">
        <v>35</v>
      </c>
      <c r="C246" s="8">
        <v>860002693</v>
      </c>
      <c r="D246" s="21" t="s">
        <v>546</v>
      </c>
      <c r="E246" s="21"/>
      <c r="F246" s="117" t="s">
        <v>441</v>
      </c>
      <c r="G246" s="21" t="s">
        <v>170</v>
      </c>
      <c r="H246" s="21" t="s">
        <v>323</v>
      </c>
      <c r="I246" s="8"/>
      <c r="J246" s="173">
        <v>43486</v>
      </c>
      <c r="K246" s="176">
        <v>16116181</v>
      </c>
      <c r="L246" s="8"/>
      <c r="M246" s="8"/>
      <c r="N246" s="8"/>
      <c r="O246" s="12">
        <f t="shared" si="12"/>
        <v>16116181</v>
      </c>
      <c r="P246" s="129">
        <f t="shared" si="11"/>
        <v>0.0006573785532725666</v>
      </c>
      <c r="Q246" s="8"/>
      <c r="R246" s="13">
        <f t="shared" si="13"/>
        <v>16116181</v>
      </c>
      <c r="T246" s="4"/>
    </row>
    <row r="247" spans="1:20" s="19" customFormat="1" ht="15">
      <c r="A247" s="14" t="s">
        <v>324</v>
      </c>
      <c r="B247" s="8" t="s">
        <v>35</v>
      </c>
      <c r="C247" s="8">
        <v>860002693</v>
      </c>
      <c r="D247" s="21" t="s">
        <v>546</v>
      </c>
      <c r="E247" s="21"/>
      <c r="F247" s="117" t="s">
        <v>442</v>
      </c>
      <c r="G247" s="21" t="s">
        <v>170</v>
      </c>
      <c r="H247" s="21" t="s">
        <v>323</v>
      </c>
      <c r="I247" s="8"/>
      <c r="J247" s="173">
        <v>43486</v>
      </c>
      <c r="K247" s="176">
        <v>2181138</v>
      </c>
      <c r="L247" s="8"/>
      <c r="M247" s="8"/>
      <c r="N247" s="8"/>
      <c r="O247" s="12">
        <f t="shared" si="12"/>
        <v>2181138</v>
      </c>
      <c r="P247" s="129">
        <f t="shared" si="11"/>
        <v>8.89685554491985E-05</v>
      </c>
      <c r="Q247" s="8"/>
      <c r="R247" s="13">
        <f t="shared" si="13"/>
        <v>2181138</v>
      </c>
      <c r="T247" s="4"/>
    </row>
    <row r="248" spans="1:20" s="19" customFormat="1" ht="15">
      <c r="A248" s="14" t="s">
        <v>324</v>
      </c>
      <c r="B248" s="8" t="s">
        <v>35</v>
      </c>
      <c r="C248" s="8">
        <v>860002693</v>
      </c>
      <c r="D248" s="21" t="s">
        <v>546</v>
      </c>
      <c r="E248" s="21"/>
      <c r="F248" s="117" t="s">
        <v>443</v>
      </c>
      <c r="G248" s="21" t="s">
        <v>170</v>
      </c>
      <c r="H248" s="21" t="s">
        <v>323</v>
      </c>
      <c r="I248" s="8"/>
      <c r="J248" s="173">
        <v>43486</v>
      </c>
      <c r="K248" s="176">
        <v>2873450</v>
      </c>
      <c r="L248" s="8"/>
      <c r="M248" s="8"/>
      <c r="N248" s="8"/>
      <c r="O248" s="12">
        <f t="shared" si="12"/>
        <v>2873450</v>
      </c>
      <c r="P248" s="129">
        <f t="shared" si="11"/>
        <v>0.0001172079417512782</v>
      </c>
      <c r="Q248" s="8"/>
      <c r="R248" s="13">
        <f t="shared" si="13"/>
        <v>2873450</v>
      </c>
      <c r="T248" s="4"/>
    </row>
    <row r="249" spans="1:20" s="19" customFormat="1" ht="15">
      <c r="A249" s="14" t="s">
        <v>324</v>
      </c>
      <c r="B249" s="8" t="s">
        <v>35</v>
      </c>
      <c r="C249" s="8">
        <v>860002693</v>
      </c>
      <c r="D249" s="21" t="s">
        <v>546</v>
      </c>
      <c r="E249" s="21"/>
      <c r="F249" s="117" t="s">
        <v>444</v>
      </c>
      <c r="G249" s="21" t="s">
        <v>170</v>
      </c>
      <c r="H249" s="21" t="s">
        <v>323</v>
      </c>
      <c r="I249" s="8"/>
      <c r="J249" s="173">
        <v>43488</v>
      </c>
      <c r="K249" s="176">
        <v>3076681</v>
      </c>
      <c r="L249" s="8"/>
      <c r="M249" s="8"/>
      <c r="N249" s="8"/>
      <c r="O249" s="12">
        <f t="shared" si="12"/>
        <v>3076681</v>
      </c>
      <c r="P249" s="129">
        <f t="shared" si="11"/>
        <v>0.00012549772831796772</v>
      </c>
      <c r="Q249" s="8"/>
      <c r="R249" s="13">
        <f t="shared" si="13"/>
        <v>3076681</v>
      </c>
      <c r="T249" s="4"/>
    </row>
    <row r="250" spans="1:20" s="19" customFormat="1" ht="15">
      <c r="A250" s="14" t="s">
        <v>324</v>
      </c>
      <c r="B250" s="8" t="s">
        <v>35</v>
      </c>
      <c r="C250" s="8">
        <v>860002693</v>
      </c>
      <c r="D250" s="21" t="s">
        <v>546</v>
      </c>
      <c r="E250" s="21"/>
      <c r="F250" s="117" t="s">
        <v>445</v>
      </c>
      <c r="G250" s="21" t="s">
        <v>170</v>
      </c>
      <c r="H250" s="21" t="s">
        <v>323</v>
      </c>
      <c r="I250" s="8"/>
      <c r="J250" s="173">
        <v>43488</v>
      </c>
      <c r="K250" s="176">
        <v>3076681</v>
      </c>
      <c r="L250" s="8"/>
      <c r="M250" s="8"/>
      <c r="N250" s="8"/>
      <c r="O250" s="12">
        <f t="shared" si="12"/>
        <v>3076681</v>
      </c>
      <c r="P250" s="129">
        <f t="shared" si="11"/>
        <v>0.00012549772831796772</v>
      </c>
      <c r="Q250" s="8"/>
      <c r="R250" s="13">
        <f t="shared" si="13"/>
        <v>3076681</v>
      </c>
      <c r="T250" s="4"/>
    </row>
    <row r="251" spans="1:20" s="19" customFormat="1" ht="15">
      <c r="A251" s="14" t="s">
        <v>324</v>
      </c>
      <c r="B251" s="8" t="s">
        <v>35</v>
      </c>
      <c r="C251" s="8">
        <v>860002693</v>
      </c>
      <c r="D251" s="21" t="s">
        <v>546</v>
      </c>
      <c r="E251" s="21"/>
      <c r="F251" s="117" t="s">
        <v>446</v>
      </c>
      <c r="G251" s="21" t="s">
        <v>170</v>
      </c>
      <c r="H251" s="21" t="s">
        <v>323</v>
      </c>
      <c r="I251" s="8"/>
      <c r="J251" s="173">
        <v>43488</v>
      </c>
      <c r="K251" s="176">
        <v>3196552</v>
      </c>
      <c r="L251" s="8"/>
      <c r="M251" s="8"/>
      <c r="N251" s="8"/>
      <c r="O251" s="12">
        <f t="shared" si="12"/>
        <v>3196552</v>
      </c>
      <c r="P251" s="129">
        <f t="shared" si="11"/>
        <v>0.0001303872629142431</v>
      </c>
      <c r="Q251" s="8"/>
      <c r="R251" s="13">
        <f t="shared" si="13"/>
        <v>3196552</v>
      </c>
      <c r="T251" s="4"/>
    </row>
    <row r="252" spans="1:20" s="19" customFormat="1" ht="15">
      <c r="A252" s="14" t="s">
        <v>324</v>
      </c>
      <c r="B252" s="8" t="s">
        <v>35</v>
      </c>
      <c r="C252" s="8">
        <v>860002693</v>
      </c>
      <c r="D252" s="21" t="s">
        <v>546</v>
      </c>
      <c r="E252" s="21"/>
      <c r="F252" s="117" t="s">
        <v>447</v>
      </c>
      <c r="G252" s="21" t="s">
        <v>170</v>
      </c>
      <c r="H252" s="21" t="s">
        <v>323</v>
      </c>
      <c r="I252" s="8"/>
      <c r="J252" s="173">
        <v>43488</v>
      </c>
      <c r="K252" s="176">
        <v>6153363</v>
      </c>
      <c r="L252" s="8"/>
      <c r="M252" s="8"/>
      <c r="N252" s="8"/>
      <c r="O252" s="12">
        <f t="shared" si="12"/>
        <v>6153363</v>
      </c>
      <c r="P252" s="129">
        <f t="shared" si="11"/>
        <v>0.0002509954974259063</v>
      </c>
      <c r="Q252" s="8"/>
      <c r="R252" s="13">
        <f t="shared" si="13"/>
        <v>6153363</v>
      </c>
      <c r="T252" s="4"/>
    </row>
    <row r="253" spans="1:20" s="19" customFormat="1" ht="15">
      <c r="A253" s="14" t="s">
        <v>324</v>
      </c>
      <c r="B253" s="8" t="s">
        <v>35</v>
      </c>
      <c r="C253" s="8">
        <v>860002693</v>
      </c>
      <c r="D253" s="21" t="s">
        <v>546</v>
      </c>
      <c r="E253" s="21"/>
      <c r="F253" s="117" t="s">
        <v>448</v>
      </c>
      <c r="G253" s="21" t="s">
        <v>170</v>
      </c>
      <c r="H253" s="21" t="s">
        <v>323</v>
      </c>
      <c r="I253" s="8"/>
      <c r="J253" s="173">
        <v>43488</v>
      </c>
      <c r="K253" s="176">
        <v>8550269</v>
      </c>
      <c r="L253" s="8"/>
      <c r="M253" s="8"/>
      <c r="N253" s="8"/>
      <c r="O253" s="12">
        <f t="shared" si="12"/>
        <v>8550269</v>
      </c>
      <c r="P253" s="129">
        <f t="shared" si="11"/>
        <v>0.00034876522330639466</v>
      </c>
      <c r="Q253" s="8"/>
      <c r="R253" s="13">
        <f t="shared" si="13"/>
        <v>8550269</v>
      </c>
      <c r="T253" s="4"/>
    </row>
    <row r="254" spans="1:20" s="19" customFormat="1" ht="15">
      <c r="A254" s="14" t="s">
        <v>324</v>
      </c>
      <c r="B254" s="8" t="s">
        <v>35</v>
      </c>
      <c r="C254" s="8">
        <v>860002693</v>
      </c>
      <c r="D254" s="21" t="s">
        <v>546</v>
      </c>
      <c r="E254" s="21"/>
      <c r="F254" s="117" t="s">
        <v>449</v>
      </c>
      <c r="G254" s="21" t="s">
        <v>170</v>
      </c>
      <c r="H254" s="21" t="s">
        <v>323</v>
      </c>
      <c r="I254" s="8"/>
      <c r="J254" s="173">
        <v>43488</v>
      </c>
      <c r="K254" s="176">
        <v>7694302</v>
      </c>
      <c r="L254" s="8"/>
      <c r="M254" s="8"/>
      <c r="N254" s="8"/>
      <c r="O254" s="12">
        <f t="shared" si="12"/>
        <v>7694302</v>
      </c>
      <c r="P254" s="129">
        <f t="shared" si="11"/>
        <v>0.00031385035432415504</v>
      </c>
      <c r="Q254" s="8"/>
      <c r="R254" s="13">
        <f t="shared" si="13"/>
        <v>7694302</v>
      </c>
      <c r="T254" s="4"/>
    </row>
    <row r="255" spans="1:20" s="19" customFormat="1" ht="15">
      <c r="A255" s="14" t="s">
        <v>324</v>
      </c>
      <c r="B255" s="8" t="s">
        <v>35</v>
      </c>
      <c r="C255" s="8">
        <v>860002693</v>
      </c>
      <c r="D255" s="21" t="s">
        <v>546</v>
      </c>
      <c r="E255" s="21"/>
      <c r="F255" s="117" t="s">
        <v>450</v>
      </c>
      <c r="G255" s="21" t="s">
        <v>170</v>
      </c>
      <c r="H255" s="21" t="s">
        <v>323</v>
      </c>
      <c r="I255" s="8"/>
      <c r="J255" s="173">
        <v>43488</v>
      </c>
      <c r="K255" s="176">
        <v>366342</v>
      </c>
      <c r="L255" s="8"/>
      <c r="M255" s="8"/>
      <c r="N255" s="8"/>
      <c r="O255" s="12">
        <f t="shared" si="12"/>
        <v>366342</v>
      </c>
      <c r="P255" s="129">
        <f t="shared" si="11"/>
        <v>1.494307950270468E-05</v>
      </c>
      <c r="Q255" s="8"/>
      <c r="R255" s="13">
        <f t="shared" si="13"/>
        <v>366342</v>
      </c>
      <c r="T255" s="4"/>
    </row>
    <row r="256" spans="1:20" s="19" customFormat="1" ht="15">
      <c r="A256" s="14" t="s">
        <v>324</v>
      </c>
      <c r="B256" s="8" t="s">
        <v>35</v>
      </c>
      <c r="C256" s="8">
        <v>860002693</v>
      </c>
      <c r="D256" s="21" t="s">
        <v>546</v>
      </c>
      <c r="E256" s="21"/>
      <c r="F256" s="117" t="s">
        <v>451</v>
      </c>
      <c r="G256" s="21" t="s">
        <v>170</v>
      </c>
      <c r="H256" s="21" t="s">
        <v>323</v>
      </c>
      <c r="I256" s="8"/>
      <c r="J256" s="173">
        <v>43493</v>
      </c>
      <c r="K256" s="176">
        <v>3237484</v>
      </c>
      <c r="L256" s="8"/>
      <c r="M256" s="8"/>
      <c r="N256" s="8"/>
      <c r="O256" s="12">
        <f t="shared" si="12"/>
        <v>3237484</v>
      </c>
      <c r="P256" s="129">
        <f t="shared" si="11"/>
        <v>0.00013205687800125115</v>
      </c>
      <c r="Q256" s="8"/>
      <c r="R256" s="13">
        <f t="shared" si="13"/>
        <v>3237484</v>
      </c>
      <c r="T256" s="4"/>
    </row>
    <row r="257" spans="1:20" s="19" customFormat="1" ht="15">
      <c r="A257" s="14" t="s">
        <v>324</v>
      </c>
      <c r="B257" s="8" t="s">
        <v>35</v>
      </c>
      <c r="C257" s="8">
        <v>860002693</v>
      </c>
      <c r="D257" s="21" t="s">
        <v>546</v>
      </c>
      <c r="E257" s="21"/>
      <c r="F257" s="117" t="s">
        <v>452</v>
      </c>
      <c r="G257" s="21" t="s">
        <v>170</v>
      </c>
      <c r="H257" s="21" t="s">
        <v>323</v>
      </c>
      <c r="I257" s="8"/>
      <c r="J257" s="173">
        <v>43493</v>
      </c>
      <c r="K257" s="176">
        <v>7389650</v>
      </c>
      <c r="L257" s="8"/>
      <c r="M257" s="8"/>
      <c r="N257" s="8"/>
      <c r="O257" s="12">
        <f t="shared" si="12"/>
        <v>7389650</v>
      </c>
      <c r="P257" s="129">
        <f t="shared" si="11"/>
        <v>0.0003014236081234519</v>
      </c>
      <c r="Q257" s="8"/>
      <c r="R257" s="13">
        <f t="shared" si="13"/>
        <v>7389650</v>
      </c>
      <c r="T257" s="4"/>
    </row>
    <row r="258" spans="1:20" s="19" customFormat="1" ht="15">
      <c r="A258" s="14" t="s">
        <v>324</v>
      </c>
      <c r="B258" s="8" t="s">
        <v>35</v>
      </c>
      <c r="C258" s="8">
        <v>860002693</v>
      </c>
      <c r="D258" s="21" t="s">
        <v>546</v>
      </c>
      <c r="E258" s="21"/>
      <c r="F258" s="117" t="s">
        <v>453</v>
      </c>
      <c r="G258" s="21" t="s">
        <v>170</v>
      </c>
      <c r="H258" s="21" t="s">
        <v>323</v>
      </c>
      <c r="I258" s="8"/>
      <c r="J258" s="173">
        <v>43494</v>
      </c>
      <c r="K258" s="176">
        <v>18330241</v>
      </c>
      <c r="L258" s="8"/>
      <c r="M258" s="8"/>
      <c r="N258" s="8"/>
      <c r="O258" s="12">
        <f t="shared" si="12"/>
        <v>18330241</v>
      </c>
      <c r="P258" s="129">
        <f t="shared" si="11"/>
        <v>0.0007476899961422303</v>
      </c>
      <c r="Q258" s="8"/>
      <c r="R258" s="13">
        <f t="shared" si="13"/>
        <v>18330241</v>
      </c>
      <c r="T258" s="4"/>
    </row>
    <row r="259" spans="1:20" s="19" customFormat="1" ht="15">
      <c r="A259" s="14" t="s">
        <v>324</v>
      </c>
      <c r="B259" s="8" t="s">
        <v>35</v>
      </c>
      <c r="C259" s="8">
        <v>860002693</v>
      </c>
      <c r="D259" s="21" t="s">
        <v>546</v>
      </c>
      <c r="E259" s="21"/>
      <c r="F259" s="117" t="s">
        <v>454</v>
      </c>
      <c r="G259" s="21" t="s">
        <v>170</v>
      </c>
      <c r="H259" s="21" t="s">
        <v>323</v>
      </c>
      <c r="I259" s="8"/>
      <c r="J259" s="173">
        <v>43495</v>
      </c>
      <c r="K259" s="176">
        <v>2486463</v>
      </c>
      <c r="L259" s="8"/>
      <c r="M259" s="8"/>
      <c r="N259" s="8"/>
      <c r="O259" s="12">
        <f t="shared" si="12"/>
        <v>2486463</v>
      </c>
      <c r="P259" s="129">
        <f t="shared" si="11"/>
        <v>0.00010142275330028658</v>
      </c>
      <c r="Q259" s="8"/>
      <c r="R259" s="13">
        <f t="shared" si="13"/>
        <v>2486463</v>
      </c>
      <c r="T259" s="4"/>
    </row>
    <row r="260" spans="1:20" s="19" customFormat="1" ht="15">
      <c r="A260" s="14" t="s">
        <v>324</v>
      </c>
      <c r="B260" s="8" t="s">
        <v>35</v>
      </c>
      <c r="C260" s="8">
        <v>860002693</v>
      </c>
      <c r="D260" s="21" t="s">
        <v>546</v>
      </c>
      <c r="E260" s="21"/>
      <c r="F260" s="117" t="s">
        <v>455</v>
      </c>
      <c r="G260" s="21" t="s">
        <v>170</v>
      </c>
      <c r="H260" s="21" t="s">
        <v>323</v>
      </c>
      <c r="I260" s="8"/>
      <c r="J260" s="173">
        <v>43495</v>
      </c>
      <c r="K260" s="176">
        <v>10523527</v>
      </c>
      <c r="L260" s="8"/>
      <c r="M260" s="8"/>
      <c r="N260" s="8"/>
      <c r="O260" s="12">
        <f t="shared" si="12"/>
        <v>10523527</v>
      </c>
      <c r="P260" s="129">
        <f t="shared" si="11"/>
        <v>0.000429254359614402</v>
      </c>
      <c r="Q260" s="8"/>
      <c r="R260" s="13">
        <f t="shared" si="13"/>
        <v>10523527</v>
      </c>
      <c r="T260" s="4"/>
    </row>
    <row r="261" spans="1:20" s="19" customFormat="1" ht="15">
      <c r="A261" s="14" t="s">
        <v>324</v>
      </c>
      <c r="B261" s="8" t="s">
        <v>35</v>
      </c>
      <c r="C261" s="8">
        <v>860002693</v>
      </c>
      <c r="D261" s="21" t="s">
        <v>546</v>
      </c>
      <c r="E261" s="21"/>
      <c r="F261" s="117" t="s">
        <v>456</v>
      </c>
      <c r="G261" s="21" t="s">
        <v>170</v>
      </c>
      <c r="H261" s="21" t="s">
        <v>323</v>
      </c>
      <c r="I261" s="8"/>
      <c r="J261" s="173">
        <v>43503</v>
      </c>
      <c r="K261" s="176">
        <v>2372899</v>
      </c>
      <c r="L261" s="8"/>
      <c r="M261" s="8"/>
      <c r="N261" s="8"/>
      <c r="O261" s="12">
        <f t="shared" si="12"/>
        <v>2372899</v>
      </c>
      <c r="P261" s="129">
        <f t="shared" si="11"/>
        <v>9.679048105018925E-05</v>
      </c>
      <c r="Q261" s="8"/>
      <c r="R261" s="13">
        <f t="shared" si="13"/>
        <v>2372899</v>
      </c>
      <c r="T261" s="4"/>
    </row>
    <row r="262" spans="1:20" s="19" customFormat="1" ht="15">
      <c r="A262" s="14" t="s">
        <v>324</v>
      </c>
      <c r="B262" s="8" t="s">
        <v>35</v>
      </c>
      <c r="C262" s="8">
        <v>860002693</v>
      </c>
      <c r="D262" s="21" t="s">
        <v>546</v>
      </c>
      <c r="E262" s="21"/>
      <c r="F262" s="117" t="s">
        <v>457</v>
      </c>
      <c r="G262" s="21" t="s">
        <v>170</v>
      </c>
      <c r="H262" s="21" t="s">
        <v>323</v>
      </c>
      <c r="I262" s="8"/>
      <c r="J262" s="173">
        <v>43495</v>
      </c>
      <c r="K262" s="176">
        <v>3359604</v>
      </c>
      <c r="L262" s="8"/>
      <c r="M262" s="8"/>
      <c r="N262" s="8"/>
      <c r="O262" s="12">
        <f t="shared" si="12"/>
        <v>3359604</v>
      </c>
      <c r="P262" s="129">
        <f aca="true" t="shared" si="14" ref="P262:P325">+O262/$O$460</f>
        <v>0.00013703814924197785</v>
      </c>
      <c r="Q262" s="8"/>
      <c r="R262" s="13">
        <f t="shared" si="13"/>
        <v>3359604</v>
      </c>
      <c r="T262" s="4"/>
    </row>
    <row r="263" spans="1:20" s="19" customFormat="1" ht="15">
      <c r="A263" s="14" t="s">
        <v>324</v>
      </c>
      <c r="B263" s="8" t="s">
        <v>35</v>
      </c>
      <c r="C263" s="8">
        <v>860002693</v>
      </c>
      <c r="D263" s="21" t="s">
        <v>546</v>
      </c>
      <c r="E263" s="21"/>
      <c r="F263" s="117" t="s">
        <v>458</v>
      </c>
      <c r="G263" s="21" t="s">
        <v>170</v>
      </c>
      <c r="H263" s="21" t="s">
        <v>323</v>
      </c>
      <c r="I263" s="8"/>
      <c r="J263" s="173">
        <v>43495</v>
      </c>
      <c r="K263" s="176">
        <v>17007306</v>
      </c>
      <c r="L263" s="8"/>
      <c r="M263" s="8"/>
      <c r="N263" s="8"/>
      <c r="O263" s="12">
        <f aca="true" t="shared" si="15" ref="O263:O326">+K263+N263</f>
        <v>17007306</v>
      </c>
      <c r="P263" s="129">
        <f t="shared" si="14"/>
        <v>0.0006937275160501015</v>
      </c>
      <c r="Q263" s="8"/>
      <c r="R263" s="13">
        <f aca="true" t="shared" si="16" ref="R263:R326">+O263+Q263</f>
        <v>17007306</v>
      </c>
      <c r="T263" s="4"/>
    </row>
    <row r="264" spans="1:20" s="19" customFormat="1" ht="15">
      <c r="A264" s="14" t="s">
        <v>324</v>
      </c>
      <c r="B264" s="8" t="s">
        <v>35</v>
      </c>
      <c r="C264" s="8">
        <v>860002693</v>
      </c>
      <c r="D264" s="21" t="s">
        <v>546</v>
      </c>
      <c r="E264" s="21"/>
      <c r="F264" s="117" t="s">
        <v>459</v>
      </c>
      <c r="G264" s="21" t="s">
        <v>170</v>
      </c>
      <c r="H264" s="21" t="s">
        <v>323</v>
      </c>
      <c r="I264" s="8"/>
      <c r="J264" s="173">
        <v>43503</v>
      </c>
      <c r="K264" s="176">
        <v>3105424</v>
      </c>
      <c r="L264" s="8"/>
      <c r="M264" s="8"/>
      <c r="N264" s="8"/>
      <c r="O264" s="12">
        <f t="shared" si="15"/>
        <v>3105424</v>
      </c>
      <c r="P264" s="129">
        <f t="shared" si="14"/>
        <v>0.00012667015445023277</v>
      </c>
      <c r="Q264" s="8"/>
      <c r="R264" s="13">
        <f t="shared" si="16"/>
        <v>3105424</v>
      </c>
      <c r="T264" s="4"/>
    </row>
    <row r="265" spans="1:20" s="19" customFormat="1" ht="15">
      <c r="A265" s="14" t="s">
        <v>324</v>
      </c>
      <c r="B265" s="8" t="s">
        <v>35</v>
      </c>
      <c r="C265" s="8">
        <v>860002693</v>
      </c>
      <c r="D265" s="21" t="s">
        <v>546</v>
      </c>
      <c r="E265" s="21"/>
      <c r="F265" s="117" t="s">
        <v>460</v>
      </c>
      <c r="G265" s="21" t="s">
        <v>170</v>
      </c>
      <c r="H265" s="21" t="s">
        <v>323</v>
      </c>
      <c r="I265" s="8"/>
      <c r="J265" s="173">
        <v>43501</v>
      </c>
      <c r="K265" s="176">
        <v>5671044</v>
      </c>
      <c r="L265" s="8"/>
      <c r="M265" s="8"/>
      <c r="N265" s="8"/>
      <c r="O265" s="12">
        <f t="shared" si="15"/>
        <v>5671044</v>
      </c>
      <c r="P265" s="129">
        <f t="shared" si="14"/>
        <v>0.0002313217194734329</v>
      </c>
      <c r="Q265" s="8"/>
      <c r="R265" s="13">
        <f t="shared" si="16"/>
        <v>5671044</v>
      </c>
      <c r="T265" s="4"/>
    </row>
    <row r="266" spans="1:20" s="19" customFormat="1" ht="15">
      <c r="A266" s="14" t="s">
        <v>324</v>
      </c>
      <c r="B266" s="8" t="s">
        <v>35</v>
      </c>
      <c r="C266" s="8">
        <v>860002693</v>
      </c>
      <c r="D266" s="21" t="s">
        <v>546</v>
      </c>
      <c r="E266" s="21"/>
      <c r="F266" s="117" t="s">
        <v>461</v>
      </c>
      <c r="G266" s="21" t="s">
        <v>170</v>
      </c>
      <c r="H266" s="21" t="s">
        <v>323</v>
      </c>
      <c r="I266" s="8"/>
      <c r="J266" s="173">
        <v>43496</v>
      </c>
      <c r="K266" s="176">
        <v>2677319</v>
      </c>
      <c r="L266" s="8"/>
      <c r="M266" s="8"/>
      <c r="N266" s="8"/>
      <c r="O266" s="12">
        <f t="shared" si="15"/>
        <v>2677319</v>
      </c>
      <c r="P266" s="129">
        <f t="shared" si="14"/>
        <v>0.00010920776397765418</v>
      </c>
      <c r="Q266" s="8"/>
      <c r="R266" s="13">
        <f t="shared" si="16"/>
        <v>2677319</v>
      </c>
      <c r="T266" s="4"/>
    </row>
    <row r="267" spans="1:20" s="19" customFormat="1" ht="15">
      <c r="A267" s="14" t="s">
        <v>324</v>
      </c>
      <c r="B267" s="8" t="s">
        <v>35</v>
      </c>
      <c r="C267" s="8">
        <v>860002693</v>
      </c>
      <c r="D267" s="21" t="s">
        <v>546</v>
      </c>
      <c r="E267" s="21"/>
      <c r="F267" s="117" t="s">
        <v>462</v>
      </c>
      <c r="G267" s="21" t="s">
        <v>170</v>
      </c>
      <c r="H267" s="21" t="s">
        <v>323</v>
      </c>
      <c r="I267" s="8"/>
      <c r="J267" s="173">
        <v>43496</v>
      </c>
      <c r="K267" s="176">
        <v>12300812</v>
      </c>
      <c r="L267" s="8"/>
      <c r="M267" s="8"/>
      <c r="N267" s="8"/>
      <c r="O267" s="12">
        <f t="shared" si="15"/>
        <v>12300812</v>
      </c>
      <c r="P267" s="129">
        <f t="shared" si="14"/>
        <v>0.0005017497629641803</v>
      </c>
      <c r="Q267" s="8"/>
      <c r="R267" s="13">
        <f t="shared" si="16"/>
        <v>12300812</v>
      </c>
      <c r="T267" s="4"/>
    </row>
    <row r="268" spans="1:20" s="19" customFormat="1" ht="15">
      <c r="A268" s="14" t="s">
        <v>324</v>
      </c>
      <c r="B268" s="8" t="s">
        <v>35</v>
      </c>
      <c r="C268" s="8">
        <v>860002693</v>
      </c>
      <c r="D268" s="21" t="s">
        <v>546</v>
      </c>
      <c r="E268" s="21"/>
      <c r="F268" s="117" t="s">
        <v>463</v>
      </c>
      <c r="G268" s="21" t="s">
        <v>170</v>
      </c>
      <c r="H268" s="21" t="s">
        <v>323</v>
      </c>
      <c r="I268" s="8"/>
      <c r="J268" s="173">
        <v>43500</v>
      </c>
      <c r="K268" s="176">
        <v>1169896</v>
      </c>
      <c r="L268" s="8"/>
      <c r="M268" s="8"/>
      <c r="N268" s="8"/>
      <c r="O268" s="12">
        <f t="shared" si="15"/>
        <v>1169896</v>
      </c>
      <c r="P268" s="129">
        <f t="shared" si="14"/>
        <v>4.7720023742558027E-05</v>
      </c>
      <c r="Q268" s="8"/>
      <c r="R268" s="13">
        <f t="shared" si="16"/>
        <v>1169896</v>
      </c>
      <c r="T268" s="4"/>
    </row>
    <row r="269" spans="1:20" s="19" customFormat="1" ht="15">
      <c r="A269" s="14" t="s">
        <v>324</v>
      </c>
      <c r="B269" s="8" t="s">
        <v>35</v>
      </c>
      <c r="C269" s="8">
        <v>860002693</v>
      </c>
      <c r="D269" s="21" t="s">
        <v>546</v>
      </c>
      <c r="E269" s="21"/>
      <c r="F269" s="117" t="s">
        <v>464</v>
      </c>
      <c r="G269" s="21" t="s">
        <v>170</v>
      </c>
      <c r="H269" s="21" t="s">
        <v>323</v>
      </c>
      <c r="I269" s="8"/>
      <c r="J269" s="173">
        <v>43496</v>
      </c>
      <c r="K269" s="176">
        <v>5992562</v>
      </c>
      <c r="L269" s="8"/>
      <c r="M269" s="8"/>
      <c r="N269" s="8"/>
      <c r="O269" s="12">
        <f t="shared" si="15"/>
        <v>5992562</v>
      </c>
      <c r="P269" s="129">
        <f t="shared" si="14"/>
        <v>0.0002444364293225646</v>
      </c>
      <c r="Q269" s="8"/>
      <c r="R269" s="13">
        <f t="shared" si="16"/>
        <v>5992562</v>
      </c>
      <c r="T269" s="4"/>
    </row>
    <row r="270" spans="1:20" s="19" customFormat="1" ht="15">
      <c r="A270" s="14" t="s">
        <v>324</v>
      </c>
      <c r="B270" s="8" t="s">
        <v>35</v>
      </c>
      <c r="C270" s="8">
        <v>860002693</v>
      </c>
      <c r="D270" s="21" t="s">
        <v>546</v>
      </c>
      <c r="E270" s="21"/>
      <c r="F270" s="117" t="s">
        <v>465</v>
      </c>
      <c r="G270" s="21" t="s">
        <v>170</v>
      </c>
      <c r="H270" s="21" t="s">
        <v>323</v>
      </c>
      <c r="I270" s="8"/>
      <c r="J270" s="173">
        <v>43500</v>
      </c>
      <c r="K270" s="176">
        <v>898884</v>
      </c>
      <c r="L270" s="8"/>
      <c r="M270" s="8"/>
      <c r="N270" s="8"/>
      <c r="O270" s="12">
        <f t="shared" si="15"/>
        <v>898884</v>
      </c>
      <c r="P270" s="129">
        <f t="shared" si="14"/>
        <v>3.666545216139343E-05</v>
      </c>
      <c r="Q270" s="8"/>
      <c r="R270" s="13">
        <f t="shared" si="16"/>
        <v>898884</v>
      </c>
      <c r="T270" s="4"/>
    </row>
    <row r="271" spans="1:20" s="19" customFormat="1" ht="15">
      <c r="A271" s="14" t="s">
        <v>324</v>
      </c>
      <c r="B271" s="8" t="s">
        <v>35</v>
      </c>
      <c r="C271" s="8">
        <v>860002693</v>
      </c>
      <c r="D271" s="21" t="s">
        <v>546</v>
      </c>
      <c r="E271" s="21"/>
      <c r="F271" s="117" t="s">
        <v>466</v>
      </c>
      <c r="G271" s="21" t="s">
        <v>170</v>
      </c>
      <c r="H271" s="21" t="s">
        <v>323</v>
      </c>
      <c r="I271" s="8"/>
      <c r="J271" s="173">
        <v>43497</v>
      </c>
      <c r="K271" s="176">
        <v>7968505</v>
      </c>
      <c r="L271" s="8"/>
      <c r="M271" s="8"/>
      <c r="N271" s="8"/>
      <c r="O271" s="12">
        <f t="shared" si="15"/>
        <v>7968505</v>
      </c>
      <c r="P271" s="129">
        <f t="shared" si="14"/>
        <v>0.00032503508670231573</v>
      </c>
      <c r="Q271" s="8"/>
      <c r="R271" s="13">
        <f t="shared" si="16"/>
        <v>7968505</v>
      </c>
      <c r="T271" s="4"/>
    </row>
    <row r="272" spans="1:20" s="19" customFormat="1" ht="15">
      <c r="A272" s="14" t="s">
        <v>324</v>
      </c>
      <c r="B272" s="8" t="s">
        <v>35</v>
      </c>
      <c r="C272" s="8">
        <v>860002693</v>
      </c>
      <c r="D272" s="21" t="s">
        <v>546</v>
      </c>
      <c r="E272" s="21"/>
      <c r="F272" s="117" t="s">
        <v>467</v>
      </c>
      <c r="G272" s="21" t="s">
        <v>170</v>
      </c>
      <c r="H272" s="21" t="s">
        <v>323</v>
      </c>
      <c r="I272" s="8"/>
      <c r="J272" s="173">
        <v>43504</v>
      </c>
      <c r="K272" s="176">
        <v>2571564</v>
      </c>
      <c r="L272" s="8"/>
      <c r="M272" s="8"/>
      <c r="N272" s="8"/>
      <c r="O272" s="12">
        <f t="shared" si="15"/>
        <v>2571564</v>
      </c>
      <c r="P272" s="129">
        <f t="shared" si="14"/>
        <v>0.00010489402060995806</v>
      </c>
      <c r="Q272" s="8"/>
      <c r="R272" s="13">
        <f t="shared" si="16"/>
        <v>2571564</v>
      </c>
      <c r="T272" s="4"/>
    </row>
    <row r="273" spans="1:20" s="19" customFormat="1" ht="15">
      <c r="A273" s="14" t="s">
        <v>324</v>
      </c>
      <c r="B273" s="8" t="s">
        <v>35</v>
      </c>
      <c r="C273" s="8">
        <v>860002693</v>
      </c>
      <c r="D273" s="21" t="s">
        <v>546</v>
      </c>
      <c r="E273" s="21"/>
      <c r="F273" s="117" t="s">
        <v>468</v>
      </c>
      <c r="G273" s="21" t="s">
        <v>170</v>
      </c>
      <c r="H273" s="21" t="s">
        <v>323</v>
      </c>
      <c r="I273" s="8"/>
      <c r="J273" s="173">
        <v>43503</v>
      </c>
      <c r="K273" s="176">
        <v>1392819</v>
      </c>
      <c r="L273" s="8"/>
      <c r="M273" s="8"/>
      <c r="N273" s="8"/>
      <c r="O273" s="12">
        <f t="shared" si="15"/>
        <v>1392819</v>
      </c>
      <c r="P273" s="129">
        <f t="shared" si="14"/>
        <v>5.681304641531036E-05</v>
      </c>
      <c r="Q273" s="8"/>
      <c r="R273" s="13">
        <f t="shared" si="16"/>
        <v>1392819</v>
      </c>
      <c r="T273" s="4"/>
    </row>
    <row r="274" spans="1:20" s="19" customFormat="1" ht="15">
      <c r="A274" s="14" t="s">
        <v>324</v>
      </c>
      <c r="B274" s="8" t="s">
        <v>35</v>
      </c>
      <c r="C274" s="8">
        <v>860002693</v>
      </c>
      <c r="D274" s="21" t="s">
        <v>546</v>
      </c>
      <c r="E274" s="21"/>
      <c r="F274" s="117" t="s">
        <v>469</v>
      </c>
      <c r="G274" s="21" t="s">
        <v>170</v>
      </c>
      <c r="H274" s="21" t="s">
        <v>323</v>
      </c>
      <c r="I274" s="8"/>
      <c r="J274" s="173">
        <v>43497</v>
      </c>
      <c r="K274" s="176">
        <v>4285941</v>
      </c>
      <c r="L274" s="8"/>
      <c r="M274" s="8"/>
      <c r="N274" s="8"/>
      <c r="O274" s="12">
        <f t="shared" si="15"/>
        <v>4285941</v>
      </c>
      <c r="P274" s="129">
        <f t="shared" si="14"/>
        <v>0.0001748234084732343</v>
      </c>
      <c r="Q274" s="8"/>
      <c r="R274" s="13">
        <f t="shared" si="16"/>
        <v>4285941</v>
      </c>
      <c r="T274" s="4"/>
    </row>
    <row r="275" spans="1:20" s="19" customFormat="1" ht="15">
      <c r="A275" s="14" t="s">
        <v>324</v>
      </c>
      <c r="B275" s="8" t="s">
        <v>35</v>
      </c>
      <c r="C275" s="8">
        <v>860002693</v>
      </c>
      <c r="D275" s="21" t="s">
        <v>546</v>
      </c>
      <c r="E275" s="21"/>
      <c r="F275" s="117" t="s">
        <v>470</v>
      </c>
      <c r="G275" s="21" t="s">
        <v>170</v>
      </c>
      <c r="H275" s="21" t="s">
        <v>323</v>
      </c>
      <c r="I275" s="8"/>
      <c r="J275" s="173">
        <v>43502</v>
      </c>
      <c r="K275" s="176">
        <v>6123389</v>
      </c>
      <c r="L275" s="8"/>
      <c r="M275" s="8"/>
      <c r="N275" s="8"/>
      <c r="O275" s="12">
        <f t="shared" si="15"/>
        <v>6123389</v>
      </c>
      <c r="P275" s="129">
        <f t="shared" si="14"/>
        <v>0.0002497728588395196</v>
      </c>
      <c r="Q275" s="8"/>
      <c r="R275" s="13">
        <f t="shared" si="16"/>
        <v>6123389</v>
      </c>
      <c r="T275" s="4"/>
    </row>
    <row r="276" spans="1:20" s="19" customFormat="1" ht="15">
      <c r="A276" s="14" t="s">
        <v>324</v>
      </c>
      <c r="B276" s="8" t="s">
        <v>35</v>
      </c>
      <c r="C276" s="8">
        <v>860002693</v>
      </c>
      <c r="D276" s="21" t="s">
        <v>546</v>
      </c>
      <c r="E276" s="21"/>
      <c r="F276" s="117" t="s">
        <v>471</v>
      </c>
      <c r="G276" s="21" t="s">
        <v>170</v>
      </c>
      <c r="H276" s="21" t="s">
        <v>323</v>
      </c>
      <c r="I276" s="8"/>
      <c r="J276" s="173">
        <v>43502</v>
      </c>
      <c r="K276" s="176">
        <v>761752</v>
      </c>
      <c r="L276" s="8"/>
      <c r="M276" s="8"/>
      <c r="N276" s="8"/>
      <c r="O276" s="12">
        <f t="shared" si="15"/>
        <v>761752</v>
      </c>
      <c r="P276" s="129">
        <f t="shared" si="14"/>
        <v>3.107184187820205E-05</v>
      </c>
      <c r="Q276" s="8"/>
      <c r="R276" s="13">
        <f t="shared" si="16"/>
        <v>761752</v>
      </c>
      <c r="T276" s="4"/>
    </row>
    <row r="277" spans="1:20" s="19" customFormat="1" ht="15">
      <c r="A277" s="14" t="s">
        <v>324</v>
      </c>
      <c r="B277" s="8" t="s">
        <v>35</v>
      </c>
      <c r="C277" s="8">
        <v>860002693</v>
      </c>
      <c r="D277" s="21" t="s">
        <v>546</v>
      </c>
      <c r="E277" s="21"/>
      <c r="F277" s="117" t="s">
        <v>472</v>
      </c>
      <c r="G277" s="21" t="s">
        <v>170</v>
      </c>
      <c r="H277" s="21" t="s">
        <v>323</v>
      </c>
      <c r="I277" s="8"/>
      <c r="J277" s="173">
        <v>43528</v>
      </c>
      <c r="K277" s="176">
        <v>17465434</v>
      </c>
      <c r="L277" s="8"/>
      <c r="M277" s="8"/>
      <c r="N277" s="8"/>
      <c r="O277" s="12">
        <f t="shared" si="15"/>
        <v>17465434</v>
      </c>
      <c r="P277" s="129">
        <f t="shared" si="14"/>
        <v>0.0007124145438176387</v>
      </c>
      <c r="Q277" s="8"/>
      <c r="R277" s="13">
        <f t="shared" si="16"/>
        <v>17465434</v>
      </c>
      <c r="T277" s="4"/>
    </row>
    <row r="278" spans="1:20" s="19" customFormat="1" ht="15">
      <c r="A278" s="14" t="s">
        <v>324</v>
      </c>
      <c r="B278" s="8" t="s">
        <v>35</v>
      </c>
      <c r="C278" s="8">
        <v>860002693</v>
      </c>
      <c r="D278" s="21" t="s">
        <v>546</v>
      </c>
      <c r="E278" s="21"/>
      <c r="F278" s="117" t="s">
        <v>473</v>
      </c>
      <c r="G278" s="21" t="s">
        <v>170</v>
      </c>
      <c r="H278" s="21" t="s">
        <v>323</v>
      </c>
      <c r="I278" s="8"/>
      <c r="J278" s="173">
        <v>43525</v>
      </c>
      <c r="K278" s="176">
        <v>2848515</v>
      </c>
      <c r="L278" s="8"/>
      <c r="M278" s="8"/>
      <c r="N278" s="8"/>
      <c r="O278" s="12">
        <f t="shared" si="15"/>
        <v>2848515</v>
      </c>
      <c r="P278" s="129">
        <f t="shared" si="14"/>
        <v>0.00011619084382802632</v>
      </c>
      <c r="Q278" s="8"/>
      <c r="R278" s="13">
        <f t="shared" si="16"/>
        <v>2848515</v>
      </c>
      <c r="T278" s="4"/>
    </row>
    <row r="279" spans="1:20" s="19" customFormat="1" ht="15">
      <c r="A279" s="14" t="s">
        <v>324</v>
      </c>
      <c r="B279" s="8" t="s">
        <v>35</v>
      </c>
      <c r="C279" s="8">
        <v>860002693</v>
      </c>
      <c r="D279" s="21" t="s">
        <v>546</v>
      </c>
      <c r="E279" s="21"/>
      <c r="F279" s="117" t="s">
        <v>474</v>
      </c>
      <c r="G279" s="21" t="s">
        <v>170</v>
      </c>
      <c r="H279" s="21" t="s">
        <v>323</v>
      </c>
      <c r="I279" s="8"/>
      <c r="J279" s="173">
        <v>43525</v>
      </c>
      <c r="K279" s="176">
        <v>947555</v>
      </c>
      <c r="L279" s="8"/>
      <c r="M279" s="8"/>
      <c r="N279" s="8"/>
      <c r="O279" s="12">
        <f t="shared" si="15"/>
        <v>947555</v>
      </c>
      <c r="P279" s="129">
        <f t="shared" si="14"/>
        <v>3.86507408328429E-05</v>
      </c>
      <c r="Q279" s="8"/>
      <c r="R279" s="13">
        <f t="shared" si="16"/>
        <v>947555</v>
      </c>
      <c r="T279" s="4"/>
    </row>
    <row r="280" spans="1:20" s="19" customFormat="1" ht="15">
      <c r="A280" s="14" t="s">
        <v>324</v>
      </c>
      <c r="B280" s="8" t="s">
        <v>35</v>
      </c>
      <c r="C280" s="8">
        <v>860002693</v>
      </c>
      <c r="D280" s="21" t="s">
        <v>546</v>
      </c>
      <c r="E280" s="21"/>
      <c r="F280" s="117" t="s">
        <v>475</v>
      </c>
      <c r="G280" s="21" t="s">
        <v>170</v>
      </c>
      <c r="H280" s="21" t="s">
        <v>323</v>
      </c>
      <c r="I280" s="8"/>
      <c r="J280" s="173">
        <v>43525</v>
      </c>
      <c r="K280" s="176">
        <v>2424455</v>
      </c>
      <c r="L280" s="8"/>
      <c r="M280" s="8"/>
      <c r="N280" s="8"/>
      <c r="O280" s="12">
        <f t="shared" si="15"/>
        <v>2424455</v>
      </c>
      <c r="P280" s="129">
        <f t="shared" si="14"/>
        <v>9.889344878755336E-05</v>
      </c>
      <c r="Q280" s="8"/>
      <c r="R280" s="13">
        <f t="shared" si="16"/>
        <v>2424455</v>
      </c>
      <c r="T280" s="4"/>
    </row>
    <row r="281" spans="1:20" s="19" customFormat="1" ht="15">
      <c r="A281" s="14" t="s">
        <v>324</v>
      </c>
      <c r="B281" s="8" t="s">
        <v>35</v>
      </c>
      <c r="C281" s="8">
        <v>860002693</v>
      </c>
      <c r="D281" s="21" t="s">
        <v>546</v>
      </c>
      <c r="E281" s="21"/>
      <c r="F281" s="117" t="s">
        <v>476</v>
      </c>
      <c r="G281" s="21" t="s">
        <v>170</v>
      </c>
      <c r="H281" s="21" t="s">
        <v>323</v>
      </c>
      <c r="I281" s="8"/>
      <c r="J281" s="173">
        <v>43525</v>
      </c>
      <c r="K281" s="176">
        <v>1946563</v>
      </c>
      <c r="L281" s="8"/>
      <c r="M281" s="8"/>
      <c r="N281" s="8"/>
      <c r="O281" s="12">
        <f t="shared" si="15"/>
        <v>1946563</v>
      </c>
      <c r="P281" s="129">
        <f t="shared" si="14"/>
        <v>7.940024803605191E-05</v>
      </c>
      <c r="Q281" s="8"/>
      <c r="R281" s="13">
        <f t="shared" si="16"/>
        <v>1946563</v>
      </c>
      <c r="T281" s="4"/>
    </row>
    <row r="282" spans="1:20" s="19" customFormat="1" ht="15">
      <c r="A282" s="14" t="s">
        <v>324</v>
      </c>
      <c r="B282" s="8" t="s">
        <v>35</v>
      </c>
      <c r="C282" s="8">
        <v>860002693</v>
      </c>
      <c r="D282" s="21" t="s">
        <v>546</v>
      </c>
      <c r="E282" s="21"/>
      <c r="F282" s="117" t="s">
        <v>477</v>
      </c>
      <c r="G282" s="21" t="s">
        <v>170</v>
      </c>
      <c r="H282" s="21" t="s">
        <v>323</v>
      </c>
      <c r="I282" s="8"/>
      <c r="J282" s="173">
        <v>43528</v>
      </c>
      <c r="K282" s="176">
        <v>6304579</v>
      </c>
      <c r="L282" s="8"/>
      <c r="M282" s="8"/>
      <c r="N282" s="8"/>
      <c r="O282" s="12">
        <f t="shared" si="15"/>
        <v>6304579</v>
      </c>
      <c r="P282" s="129">
        <f t="shared" si="14"/>
        <v>0.0002571635936586096</v>
      </c>
      <c r="Q282" s="8"/>
      <c r="R282" s="13">
        <f t="shared" si="16"/>
        <v>6304579</v>
      </c>
      <c r="T282" s="4"/>
    </row>
    <row r="283" spans="1:20" s="19" customFormat="1" ht="15">
      <c r="A283" s="14" t="s">
        <v>324</v>
      </c>
      <c r="B283" s="8" t="s">
        <v>35</v>
      </c>
      <c r="C283" s="8">
        <v>860002693</v>
      </c>
      <c r="D283" s="21" t="s">
        <v>546</v>
      </c>
      <c r="E283" s="21"/>
      <c r="F283" s="117" t="s">
        <v>478</v>
      </c>
      <c r="G283" s="21" t="s">
        <v>170</v>
      </c>
      <c r="H283" s="21" t="s">
        <v>323</v>
      </c>
      <c r="I283" s="8"/>
      <c r="J283" s="173">
        <v>43545</v>
      </c>
      <c r="K283" s="176">
        <v>732683</v>
      </c>
      <c r="L283" s="8"/>
      <c r="M283" s="8"/>
      <c r="N283" s="8"/>
      <c r="O283" s="12">
        <f t="shared" si="15"/>
        <v>732683</v>
      </c>
      <c r="P283" s="129">
        <f t="shared" si="14"/>
        <v>2.9886118215438504E-05</v>
      </c>
      <c r="Q283" s="8"/>
      <c r="R283" s="13">
        <f t="shared" si="16"/>
        <v>732683</v>
      </c>
      <c r="T283" s="4"/>
    </row>
    <row r="284" spans="1:20" s="19" customFormat="1" ht="15">
      <c r="A284" s="14" t="s">
        <v>324</v>
      </c>
      <c r="B284" s="8" t="s">
        <v>38</v>
      </c>
      <c r="C284" s="8">
        <v>860049313</v>
      </c>
      <c r="D284" s="21" t="s">
        <v>547</v>
      </c>
      <c r="E284" s="21"/>
      <c r="F284" s="157">
        <v>425286</v>
      </c>
      <c r="G284" s="21" t="s">
        <v>170</v>
      </c>
      <c r="H284" s="21" t="s">
        <v>323</v>
      </c>
      <c r="I284" s="8"/>
      <c r="J284" s="173">
        <v>43490</v>
      </c>
      <c r="K284" s="175">
        <v>1646579</v>
      </c>
      <c r="L284" s="8"/>
      <c r="M284" s="8"/>
      <c r="N284" s="8"/>
      <c r="O284" s="12">
        <f t="shared" si="15"/>
        <v>1646579</v>
      </c>
      <c r="P284" s="129">
        <f t="shared" si="14"/>
        <v>6.716390941929663E-05</v>
      </c>
      <c r="Q284" s="8"/>
      <c r="R284" s="13">
        <f t="shared" si="16"/>
        <v>1646579</v>
      </c>
      <c r="T284" s="4"/>
    </row>
    <row r="285" spans="1:20" s="19" customFormat="1" ht="15">
      <c r="A285" s="14" t="s">
        <v>324</v>
      </c>
      <c r="B285" s="8" t="s">
        <v>38</v>
      </c>
      <c r="C285" s="8">
        <v>860049313</v>
      </c>
      <c r="D285" s="21" t="s">
        <v>547</v>
      </c>
      <c r="E285" s="21"/>
      <c r="F285" s="157">
        <v>428683</v>
      </c>
      <c r="G285" s="21" t="s">
        <v>170</v>
      </c>
      <c r="H285" s="21" t="s">
        <v>323</v>
      </c>
      <c r="I285" s="8"/>
      <c r="J285" s="173">
        <v>43577</v>
      </c>
      <c r="K285" s="175">
        <v>26053660</v>
      </c>
      <c r="L285" s="8"/>
      <c r="M285" s="8"/>
      <c r="N285" s="8"/>
      <c r="O285" s="12">
        <f t="shared" si="15"/>
        <v>26053660</v>
      </c>
      <c r="P285" s="129">
        <f t="shared" si="14"/>
        <v>0.0010627280320477499</v>
      </c>
      <c r="Q285" s="8"/>
      <c r="R285" s="13">
        <f t="shared" si="16"/>
        <v>26053660</v>
      </c>
      <c r="T285" s="4"/>
    </row>
    <row r="286" spans="1:20" s="19" customFormat="1" ht="15">
      <c r="A286" s="14" t="s">
        <v>324</v>
      </c>
      <c r="B286" s="8" t="s">
        <v>38</v>
      </c>
      <c r="C286" s="8">
        <v>860049313</v>
      </c>
      <c r="D286" s="21" t="s">
        <v>547</v>
      </c>
      <c r="E286" s="21"/>
      <c r="F286" s="157">
        <v>428730</v>
      </c>
      <c r="G286" s="21" t="s">
        <v>170</v>
      </c>
      <c r="H286" s="21" t="s">
        <v>323</v>
      </c>
      <c r="I286" s="8"/>
      <c r="J286" s="173">
        <v>43607</v>
      </c>
      <c r="K286" s="175">
        <v>1005372</v>
      </c>
      <c r="L286" s="8"/>
      <c r="M286" s="8"/>
      <c r="N286" s="8"/>
      <c r="O286" s="12">
        <f t="shared" si="15"/>
        <v>1005372</v>
      </c>
      <c r="P286" s="129">
        <f t="shared" si="14"/>
        <v>4.100909457772576E-05</v>
      </c>
      <c r="Q286" s="8"/>
      <c r="R286" s="13">
        <f t="shared" si="16"/>
        <v>1005372</v>
      </c>
      <c r="T286" s="4"/>
    </row>
    <row r="287" spans="1:20" s="19" customFormat="1" ht="15">
      <c r="A287" s="14" t="s">
        <v>324</v>
      </c>
      <c r="B287" s="8" t="s">
        <v>38</v>
      </c>
      <c r="C287" s="8">
        <v>860049313</v>
      </c>
      <c r="D287" s="21" t="s">
        <v>547</v>
      </c>
      <c r="E287" s="21"/>
      <c r="F287" s="157">
        <v>428822</v>
      </c>
      <c r="G287" s="21" t="s">
        <v>170</v>
      </c>
      <c r="H287" s="21" t="s">
        <v>323</v>
      </c>
      <c r="I287" s="8"/>
      <c r="J287" s="173">
        <v>43607</v>
      </c>
      <c r="K287" s="175">
        <v>1343837</v>
      </c>
      <c r="L287" s="8"/>
      <c r="M287" s="8"/>
      <c r="N287" s="8"/>
      <c r="O287" s="12">
        <f t="shared" si="15"/>
        <v>1343837</v>
      </c>
      <c r="P287" s="129">
        <f t="shared" si="14"/>
        <v>5.481507206292521E-05</v>
      </c>
      <c r="Q287" s="8"/>
      <c r="R287" s="13">
        <f t="shared" si="16"/>
        <v>1343837</v>
      </c>
      <c r="T287" s="4"/>
    </row>
    <row r="288" spans="1:20" s="19" customFormat="1" ht="15">
      <c r="A288" s="14" t="s">
        <v>324</v>
      </c>
      <c r="B288" s="8" t="s">
        <v>38</v>
      </c>
      <c r="C288" s="8">
        <v>860049313</v>
      </c>
      <c r="D288" s="21" t="s">
        <v>547</v>
      </c>
      <c r="E288" s="21"/>
      <c r="F288" s="157">
        <v>428942</v>
      </c>
      <c r="G288" s="21" t="s">
        <v>170</v>
      </c>
      <c r="H288" s="21" t="s">
        <v>323</v>
      </c>
      <c r="I288" s="8"/>
      <c r="J288" s="173">
        <v>43607</v>
      </c>
      <c r="K288" s="175">
        <v>1493153</v>
      </c>
      <c r="L288" s="8"/>
      <c r="M288" s="8"/>
      <c r="N288" s="8"/>
      <c r="O288" s="12">
        <f t="shared" si="15"/>
        <v>1493153</v>
      </c>
      <c r="P288" s="129">
        <f t="shared" si="14"/>
        <v>6.090566735100534E-05</v>
      </c>
      <c r="Q288" s="8"/>
      <c r="R288" s="13">
        <f t="shared" si="16"/>
        <v>1493153</v>
      </c>
      <c r="T288" s="4"/>
    </row>
    <row r="289" spans="1:20" s="19" customFormat="1" ht="15">
      <c r="A289" s="14" t="s">
        <v>324</v>
      </c>
      <c r="B289" s="8" t="s">
        <v>38</v>
      </c>
      <c r="C289" s="8">
        <v>860049313</v>
      </c>
      <c r="D289" s="21" t="s">
        <v>547</v>
      </c>
      <c r="E289" s="21"/>
      <c r="F289" s="157">
        <v>428941</v>
      </c>
      <c r="G289" s="21" t="s">
        <v>170</v>
      </c>
      <c r="H289" s="21" t="s">
        <v>323</v>
      </c>
      <c r="I289" s="8"/>
      <c r="J289" s="173">
        <v>43593</v>
      </c>
      <c r="K289" s="175">
        <v>746576</v>
      </c>
      <c r="L289" s="8"/>
      <c r="M289" s="8"/>
      <c r="N289" s="8"/>
      <c r="O289" s="12">
        <f t="shared" si="15"/>
        <v>746576</v>
      </c>
      <c r="P289" s="129">
        <f t="shared" si="14"/>
        <v>3.0452813280517244E-05</v>
      </c>
      <c r="Q289" s="8"/>
      <c r="R289" s="13">
        <f t="shared" si="16"/>
        <v>746576</v>
      </c>
      <c r="T289" s="4"/>
    </row>
    <row r="290" spans="1:20" s="19" customFormat="1" ht="15">
      <c r="A290" s="14" t="s">
        <v>324</v>
      </c>
      <c r="B290" s="8" t="s">
        <v>38</v>
      </c>
      <c r="C290" s="8">
        <v>860049313</v>
      </c>
      <c r="D290" s="21" t="s">
        <v>547</v>
      </c>
      <c r="E290" s="21"/>
      <c r="F290" s="157">
        <v>428980</v>
      </c>
      <c r="G290" s="21" t="s">
        <v>170</v>
      </c>
      <c r="H290" s="21" t="s">
        <v>323</v>
      </c>
      <c r="I290" s="8"/>
      <c r="J290" s="173">
        <v>43584</v>
      </c>
      <c r="K290" s="175">
        <v>5191673</v>
      </c>
      <c r="L290" s="8"/>
      <c r="M290" s="8"/>
      <c r="N290" s="8"/>
      <c r="O290" s="12">
        <f t="shared" si="15"/>
        <v>5191673</v>
      </c>
      <c r="P290" s="129">
        <f t="shared" si="14"/>
        <v>0.00021176819035503795</v>
      </c>
      <c r="Q290" s="8"/>
      <c r="R290" s="13">
        <f t="shared" si="16"/>
        <v>5191673</v>
      </c>
      <c r="T290" s="4"/>
    </row>
    <row r="291" spans="1:20" s="19" customFormat="1" ht="15">
      <c r="A291" s="14" t="s">
        <v>324</v>
      </c>
      <c r="B291" s="8" t="s">
        <v>38</v>
      </c>
      <c r="C291" s="8">
        <v>860049313</v>
      </c>
      <c r="D291" s="21" t="s">
        <v>547</v>
      </c>
      <c r="E291" s="21"/>
      <c r="F291" s="157">
        <v>428994</v>
      </c>
      <c r="G291" s="21" t="s">
        <v>170</v>
      </c>
      <c r="H291" s="21" t="s">
        <v>323</v>
      </c>
      <c r="I291" s="8"/>
      <c r="J291" s="173">
        <v>43607</v>
      </c>
      <c r="K291" s="175">
        <v>865279</v>
      </c>
      <c r="L291" s="8"/>
      <c r="M291" s="8"/>
      <c r="N291" s="8"/>
      <c r="O291" s="12">
        <f t="shared" si="15"/>
        <v>865279</v>
      </c>
      <c r="P291" s="129">
        <f t="shared" si="14"/>
        <v>3.52947051908348E-05</v>
      </c>
      <c r="Q291" s="8"/>
      <c r="R291" s="13">
        <f t="shared" si="16"/>
        <v>865279</v>
      </c>
      <c r="T291" s="4"/>
    </row>
    <row r="292" spans="1:20" s="19" customFormat="1" ht="15">
      <c r="A292" s="14" t="s">
        <v>324</v>
      </c>
      <c r="B292" s="8" t="s">
        <v>38</v>
      </c>
      <c r="C292" s="8">
        <v>860049313</v>
      </c>
      <c r="D292" s="21" t="s">
        <v>547</v>
      </c>
      <c r="E292" s="21"/>
      <c r="F292" s="157">
        <v>429062</v>
      </c>
      <c r="G292" s="21" t="s">
        <v>170</v>
      </c>
      <c r="H292" s="21" t="s">
        <v>323</v>
      </c>
      <c r="I292" s="8"/>
      <c r="J292" s="173">
        <v>43594</v>
      </c>
      <c r="K292" s="175">
        <v>83578442</v>
      </c>
      <c r="L292" s="8"/>
      <c r="M292" s="8"/>
      <c r="N292" s="8"/>
      <c r="O292" s="12">
        <f t="shared" si="15"/>
        <v>83578442</v>
      </c>
      <c r="P292" s="129">
        <f t="shared" si="14"/>
        <v>0.0034091622132275084</v>
      </c>
      <c r="Q292" s="8"/>
      <c r="R292" s="13">
        <f t="shared" si="16"/>
        <v>83578442</v>
      </c>
      <c r="T292" s="4"/>
    </row>
    <row r="293" spans="1:20" s="19" customFormat="1" ht="15">
      <c r="A293" s="14" t="s">
        <v>324</v>
      </c>
      <c r="B293" s="8" t="s">
        <v>38</v>
      </c>
      <c r="C293" s="8">
        <v>860049313</v>
      </c>
      <c r="D293" s="21" t="s">
        <v>547</v>
      </c>
      <c r="E293" s="21"/>
      <c r="F293" s="157">
        <v>429799</v>
      </c>
      <c r="G293" s="21" t="s">
        <v>170</v>
      </c>
      <c r="H293" s="21" t="s">
        <v>323</v>
      </c>
      <c r="I293" s="8"/>
      <c r="J293" s="173">
        <v>43612</v>
      </c>
      <c r="K293" s="175">
        <v>84030577</v>
      </c>
      <c r="L293" s="8"/>
      <c r="M293" s="8"/>
      <c r="N293" s="8"/>
      <c r="O293" s="12">
        <f t="shared" si="15"/>
        <v>84030577</v>
      </c>
      <c r="P293" s="129">
        <f t="shared" si="14"/>
        <v>0.0034276047866997157</v>
      </c>
      <c r="Q293" s="8"/>
      <c r="R293" s="13">
        <f t="shared" si="16"/>
        <v>84030577</v>
      </c>
      <c r="T293" s="4"/>
    </row>
    <row r="294" spans="1:20" s="19" customFormat="1" ht="15">
      <c r="A294" s="14" t="s">
        <v>324</v>
      </c>
      <c r="B294" s="8" t="s">
        <v>38</v>
      </c>
      <c r="C294" s="8">
        <v>860049313</v>
      </c>
      <c r="D294" s="21" t="s">
        <v>547</v>
      </c>
      <c r="E294" s="21"/>
      <c r="F294" s="157">
        <v>429987</v>
      </c>
      <c r="G294" s="21" t="s">
        <v>170</v>
      </c>
      <c r="H294" s="21" t="s">
        <v>323</v>
      </c>
      <c r="I294" s="8"/>
      <c r="J294" s="173">
        <v>43616</v>
      </c>
      <c r="K294" s="175">
        <v>12597007</v>
      </c>
      <c r="L294" s="8"/>
      <c r="M294" s="8"/>
      <c r="N294" s="8"/>
      <c r="O294" s="12">
        <f t="shared" si="15"/>
        <v>12597007</v>
      </c>
      <c r="P294" s="129">
        <f t="shared" si="14"/>
        <v>0.0005138315483813687</v>
      </c>
      <c r="Q294" s="8"/>
      <c r="R294" s="13">
        <f t="shared" si="16"/>
        <v>12597007</v>
      </c>
      <c r="T294" s="4"/>
    </row>
    <row r="295" spans="1:20" s="19" customFormat="1" ht="15">
      <c r="A295" s="14" t="s">
        <v>324</v>
      </c>
      <c r="B295" s="8" t="s">
        <v>38</v>
      </c>
      <c r="C295" s="8">
        <v>860049313</v>
      </c>
      <c r="D295" s="21" t="s">
        <v>547</v>
      </c>
      <c r="E295" s="21"/>
      <c r="F295" s="157">
        <v>430073</v>
      </c>
      <c r="G295" s="21" t="s">
        <v>170</v>
      </c>
      <c r="H295" s="21" t="s">
        <v>323</v>
      </c>
      <c r="I295" s="8"/>
      <c r="J295" s="173">
        <v>43616</v>
      </c>
      <c r="K295" s="175">
        <v>10235012</v>
      </c>
      <c r="L295" s="8"/>
      <c r="M295" s="8"/>
      <c r="N295" s="8"/>
      <c r="O295" s="12">
        <f t="shared" si="15"/>
        <v>10235012</v>
      </c>
      <c r="P295" s="129">
        <f t="shared" si="14"/>
        <v>0.00041748584117337465</v>
      </c>
      <c r="Q295" s="8"/>
      <c r="R295" s="13">
        <f t="shared" si="16"/>
        <v>10235012</v>
      </c>
      <c r="T295" s="4"/>
    </row>
    <row r="296" spans="1:20" s="19" customFormat="1" ht="15">
      <c r="A296" s="14" t="s">
        <v>324</v>
      </c>
      <c r="B296" s="8" t="s">
        <v>38</v>
      </c>
      <c r="C296" s="8">
        <v>860049313</v>
      </c>
      <c r="D296" s="21" t="s">
        <v>547</v>
      </c>
      <c r="E296" s="21"/>
      <c r="F296" s="157">
        <v>430074</v>
      </c>
      <c r="G296" s="21" t="s">
        <v>170</v>
      </c>
      <c r="H296" s="21" t="s">
        <v>323</v>
      </c>
      <c r="I296" s="8"/>
      <c r="J296" s="173">
        <v>43615</v>
      </c>
      <c r="K296" s="175">
        <v>27169753</v>
      </c>
      <c r="L296" s="8"/>
      <c r="M296" s="8"/>
      <c r="N296" s="8"/>
      <c r="O296" s="12">
        <f t="shared" si="15"/>
        <v>27169753</v>
      </c>
      <c r="P296" s="129">
        <f t="shared" si="14"/>
        <v>0.0011082534329884342</v>
      </c>
      <c r="Q296" s="8"/>
      <c r="R296" s="13">
        <f t="shared" si="16"/>
        <v>27169753</v>
      </c>
      <c r="T296" s="4"/>
    </row>
    <row r="297" spans="1:20" s="19" customFormat="1" ht="15">
      <c r="A297" s="14" t="s">
        <v>324</v>
      </c>
      <c r="B297" s="8" t="s">
        <v>38</v>
      </c>
      <c r="C297" s="8">
        <v>860049313</v>
      </c>
      <c r="D297" s="21" t="s">
        <v>547</v>
      </c>
      <c r="E297" s="21"/>
      <c r="F297" s="157">
        <v>430380</v>
      </c>
      <c r="G297" s="21" t="s">
        <v>170</v>
      </c>
      <c r="H297" s="21" t="s">
        <v>323</v>
      </c>
      <c r="I297" s="8"/>
      <c r="J297" s="173">
        <v>43623</v>
      </c>
      <c r="K297" s="175">
        <v>1216561</v>
      </c>
      <c r="L297" s="8"/>
      <c r="M297" s="8"/>
      <c r="N297" s="8"/>
      <c r="O297" s="12">
        <f t="shared" si="15"/>
        <v>1216561</v>
      </c>
      <c r="P297" s="129">
        <f t="shared" si="14"/>
        <v>4.9623487732473775E-05</v>
      </c>
      <c r="Q297" s="8"/>
      <c r="R297" s="13">
        <f t="shared" si="16"/>
        <v>1216561</v>
      </c>
      <c r="T297" s="4"/>
    </row>
    <row r="298" spans="1:20" s="19" customFormat="1" ht="15">
      <c r="A298" s="14" t="s">
        <v>324</v>
      </c>
      <c r="B298" s="8" t="s">
        <v>38</v>
      </c>
      <c r="C298" s="8">
        <v>860049313</v>
      </c>
      <c r="D298" s="21" t="s">
        <v>547</v>
      </c>
      <c r="E298" s="21"/>
      <c r="F298" s="157">
        <v>430379</v>
      </c>
      <c r="G298" s="21" t="s">
        <v>170</v>
      </c>
      <c r="H298" s="21" t="s">
        <v>323</v>
      </c>
      <c r="I298" s="8"/>
      <c r="J298" s="173">
        <v>43623</v>
      </c>
      <c r="K298" s="175">
        <v>434350</v>
      </c>
      <c r="L298" s="8"/>
      <c r="M298" s="8"/>
      <c r="N298" s="8"/>
      <c r="O298" s="12">
        <f t="shared" si="15"/>
        <v>434350</v>
      </c>
      <c r="P298" s="129">
        <f t="shared" si="14"/>
        <v>1.7717123840563672E-05</v>
      </c>
      <c r="Q298" s="8"/>
      <c r="R298" s="13">
        <f t="shared" si="16"/>
        <v>434350</v>
      </c>
      <c r="T298" s="4"/>
    </row>
    <row r="299" spans="1:20" s="19" customFormat="1" ht="15">
      <c r="A299" s="14" t="s">
        <v>324</v>
      </c>
      <c r="B299" s="8" t="s">
        <v>38</v>
      </c>
      <c r="C299" s="8">
        <v>860049313</v>
      </c>
      <c r="D299" s="21" t="s">
        <v>547</v>
      </c>
      <c r="E299" s="21"/>
      <c r="F299" s="157">
        <v>430454</v>
      </c>
      <c r="G299" s="21" t="s">
        <v>170</v>
      </c>
      <c r="H299" s="21" t="s">
        <v>323</v>
      </c>
      <c r="I299" s="8"/>
      <c r="J299" s="173">
        <v>43627</v>
      </c>
      <c r="K299" s="175">
        <v>760351</v>
      </c>
      <c r="L299" s="8"/>
      <c r="M299" s="8"/>
      <c r="N299" s="8"/>
      <c r="O299" s="12">
        <f t="shared" si="15"/>
        <v>760351</v>
      </c>
      <c r="P299" s="129">
        <f t="shared" si="14"/>
        <v>3.1014695129035176E-05</v>
      </c>
      <c r="Q299" s="8"/>
      <c r="R299" s="13">
        <f t="shared" si="16"/>
        <v>760351</v>
      </c>
      <c r="T299" s="4"/>
    </row>
    <row r="300" spans="1:20" s="19" customFormat="1" ht="15">
      <c r="A300" s="14" t="s">
        <v>324</v>
      </c>
      <c r="B300" s="8" t="s">
        <v>38</v>
      </c>
      <c r="C300" s="8">
        <v>860049313</v>
      </c>
      <c r="D300" s="21" t="s">
        <v>547</v>
      </c>
      <c r="E300" s="21"/>
      <c r="F300" s="157">
        <v>430623</v>
      </c>
      <c r="G300" s="21" t="s">
        <v>170</v>
      </c>
      <c r="H300" s="21" t="s">
        <v>323</v>
      </c>
      <c r="I300" s="8"/>
      <c r="J300" s="173">
        <v>43630</v>
      </c>
      <c r="K300" s="175">
        <v>8259790</v>
      </c>
      <c r="L300" s="8"/>
      <c r="M300" s="8"/>
      <c r="N300" s="8"/>
      <c r="O300" s="12">
        <f t="shared" si="15"/>
        <v>8259790</v>
      </c>
      <c r="P300" s="129">
        <f t="shared" si="14"/>
        <v>0.00033691659336260946</v>
      </c>
      <c r="Q300" s="8"/>
      <c r="R300" s="13">
        <f t="shared" si="16"/>
        <v>8259790</v>
      </c>
      <c r="T300" s="4"/>
    </row>
    <row r="301" spans="1:20" s="19" customFormat="1" ht="15">
      <c r="A301" s="14" t="s">
        <v>324</v>
      </c>
      <c r="B301" s="8" t="s">
        <v>38</v>
      </c>
      <c r="C301" s="8">
        <v>860049313</v>
      </c>
      <c r="D301" s="21" t="s">
        <v>547</v>
      </c>
      <c r="E301" s="21"/>
      <c r="F301" s="157">
        <v>430622</v>
      </c>
      <c r="G301" s="21" t="s">
        <v>170</v>
      </c>
      <c r="H301" s="21" t="s">
        <v>323</v>
      </c>
      <c r="I301" s="8"/>
      <c r="J301" s="173">
        <v>43633</v>
      </c>
      <c r="K301" s="175">
        <v>816340</v>
      </c>
      <c r="L301" s="8"/>
      <c r="M301" s="8"/>
      <c r="N301" s="8"/>
      <c r="O301" s="12">
        <f t="shared" si="15"/>
        <v>816340</v>
      </c>
      <c r="P301" s="129">
        <f t="shared" si="14"/>
        <v>3.329848480719638E-05</v>
      </c>
      <c r="Q301" s="8"/>
      <c r="R301" s="13">
        <f t="shared" si="16"/>
        <v>816340</v>
      </c>
      <c r="T301" s="4"/>
    </row>
    <row r="302" spans="1:20" s="19" customFormat="1" ht="15">
      <c r="A302" s="14" t="s">
        <v>324</v>
      </c>
      <c r="B302" s="8" t="s">
        <v>38</v>
      </c>
      <c r="C302" s="8">
        <v>860049313</v>
      </c>
      <c r="D302" s="21" t="s">
        <v>547</v>
      </c>
      <c r="E302" s="21"/>
      <c r="F302" s="157">
        <v>431072</v>
      </c>
      <c r="G302" s="21" t="s">
        <v>170</v>
      </c>
      <c r="H302" s="21" t="s">
        <v>323</v>
      </c>
      <c r="I302" s="8"/>
      <c r="J302" s="173">
        <v>43649</v>
      </c>
      <c r="K302" s="175">
        <v>6669902</v>
      </c>
      <c r="L302" s="8"/>
      <c r="M302" s="8"/>
      <c r="N302" s="8"/>
      <c r="O302" s="12">
        <f t="shared" si="15"/>
        <v>6669902</v>
      </c>
      <c r="P302" s="129">
        <f t="shared" si="14"/>
        <v>0.0002720651081810138</v>
      </c>
      <c r="Q302" s="8"/>
      <c r="R302" s="13">
        <f t="shared" si="16"/>
        <v>6669902</v>
      </c>
      <c r="T302" s="4"/>
    </row>
    <row r="303" spans="1:20" s="19" customFormat="1" ht="15">
      <c r="A303" s="14" t="s">
        <v>324</v>
      </c>
      <c r="B303" s="8" t="s">
        <v>38</v>
      </c>
      <c r="C303" s="8">
        <v>860049313</v>
      </c>
      <c r="D303" s="21" t="s">
        <v>547</v>
      </c>
      <c r="E303" s="21"/>
      <c r="F303" s="157">
        <v>431071</v>
      </c>
      <c r="G303" s="21" t="s">
        <v>170</v>
      </c>
      <c r="H303" s="21" t="s">
        <v>323</v>
      </c>
      <c r="I303" s="8"/>
      <c r="J303" s="173">
        <v>43649</v>
      </c>
      <c r="K303" s="175">
        <v>2618524</v>
      </c>
      <c r="L303" s="8"/>
      <c r="M303" s="8"/>
      <c r="N303" s="8"/>
      <c r="O303" s="12">
        <f t="shared" si="15"/>
        <v>2618524</v>
      </c>
      <c r="P303" s="129">
        <f t="shared" si="14"/>
        <v>0.00010680951764127582</v>
      </c>
      <c r="Q303" s="8"/>
      <c r="R303" s="13">
        <f t="shared" si="16"/>
        <v>2618524</v>
      </c>
      <c r="T303" s="4"/>
    </row>
    <row r="304" spans="1:20" s="19" customFormat="1" ht="15">
      <c r="A304" s="14" t="s">
        <v>324</v>
      </c>
      <c r="B304" s="8" t="s">
        <v>38</v>
      </c>
      <c r="C304" s="8">
        <v>860049313</v>
      </c>
      <c r="D304" s="21" t="s">
        <v>547</v>
      </c>
      <c r="E304" s="21"/>
      <c r="F304" s="157">
        <v>431073</v>
      </c>
      <c r="G304" s="21" t="s">
        <v>170</v>
      </c>
      <c r="H304" s="21" t="s">
        <v>323</v>
      </c>
      <c r="I304" s="8"/>
      <c r="J304" s="173">
        <v>43649</v>
      </c>
      <c r="K304" s="175">
        <v>8395676</v>
      </c>
      <c r="L304" s="8"/>
      <c r="M304" s="8"/>
      <c r="N304" s="8"/>
      <c r="O304" s="12">
        <f t="shared" si="15"/>
        <v>8395676</v>
      </c>
      <c r="P304" s="129">
        <f t="shared" si="14"/>
        <v>0.0003424593793421164</v>
      </c>
      <c r="Q304" s="8"/>
      <c r="R304" s="13">
        <f t="shared" si="16"/>
        <v>8395676</v>
      </c>
      <c r="T304" s="4"/>
    </row>
    <row r="305" spans="1:20" s="19" customFormat="1" ht="15">
      <c r="A305" s="14" t="s">
        <v>324</v>
      </c>
      <c r="B305" s="8" t="s">
        <v>38</v>
      </c>
      <c r="C305" s="8">
        <v>860049313</v>
      </c>
      <c r="D305" s="21" t="s">
        <v>547</v>
      </c>
      <c r="E305" s="21"/>
      <c r="F305" s="157">
        <v>431152</v>
      </c>
      <c r="G305" s="21" t="s">
        <v>170</v>
      </c>
      <c r="H305" s="21" t="s">
        <v>323</v>
      </c>
      <c r="I305" s="8"/>
      <c r="J305" s="173">
        <v>43651</v>
      </c>
      <c r="K305" s="175">
        <v>4496153</v>
      </c>
      <c r="L305" s="8"/>
      <c r="M305" s="8"/>
      <c r="N305" s="8"/>
      <c r="O305" s="12">
        <f t="shared" si="15"/>
        <v>4496153</v>
      </c>
      <c r="P305" s="129">
        <f t="shared" si="14"/>
        <v>0.00018339794982645766</v>
      </c>
      <c r="Q305" s="8"/>
      <c r="R305" s="13">
        <f t="shared" si="16"/>
        <v>4496153</v>
      </c>
      <c r="T305" s="4"/>
    </row>
    <row r="306" spans="1:20" s="19" customFormat="1" ht="15">
      <c r="A306" s="14" t="s">
        <v>324</v>
      </c>
      <c r="B306" s="8" t="s">
        <v>38</v>
      </c>
      <c r="C306" s="8">
        <v>860049313</v>
      </c>
      <c r="D306" s="21" t="s">
        <v>547</v>
      </c>
      <c r="E306" s="21"/>
      <c r="F306" s="157">
        <v>431166</v>
      </c>
      <c r="G306" s="21" t="s">
        <v>170</v>
      </c>
      <c r="H306" s="21" t="s">
        <v>323</v>
      </c>
      <c r="I306" s="8"/>
      <c r="J306" s="173">
        <v>43648</v>
      </c>
      <c r="K306" s="175">
        <v>792254</v>
      </c>
      <c r="L306" s="8"/>
      <c r="M306" s="8"/>
      <c r="N306" s="8"/>
      <c r="O306" s="12">
        <f t="shared" si="15"/>
        <v>792254</v>
      </c>
      <c r="P306" s="129">
        <f t="shared" si="14"/>
        <v>3.23160175691998E-05</v>
      </c>
      <c r="Q306" s="8"/>
      <c r="R306" s="13">
        <f t="shared" si="16"/>
        <v>792254</v>
      </c>
      <c r="T306" s="4"/>
    </row>
    <row r="307" spans="1:20" s="19" customFormat="1" ht="15">
      <c r="A307" s="14" t="s">
        <v>324</v>
      </c>
      <c r="B307" s="8" t="s">
        <v>38</v>
      </c>
      <c r="C307" s="8">
        <v>860049313</v>
      </c>
      <c r="D307" s="21" t="s">
        <v>547</v>
      </c>
      <c r="E307" s="21"/>
      <c r="F307" s="157">
        <v>431165</v>
      </c>
      <c r="G307" s="21" t="s">
        <v>170</v>
      </c>
      <c r="H307" s="21" t="s">
        <v>323</v>
      </c>
      <c r="I307" s="8"/>
      <c r="J307" s="173">
        <v>43648</v>
      </c>
      <c r="K307" s="175">
        <v>38869970</v>
      </c>
      <c r="L307" s="8"/>
      <c r="M307" s="8"/>
      <c r="N307" s="8"/>
      <c r="O307" s="12">
        <f t="shared" si="15"/>
        <v>38869970</v>
      </c>
      <c r="P307" s="129">
        <f t="shared" si="14"/>
        <v>0.0015855049434073784</v>
      </c>
      <c r="Q307" s="8"/>
      <c r="R307" s="13">
        <f t="shared" si="16"/>
        <v>38869970</v>
      </c>
      <c r="T307" s="4"/>
    </row>
    <row r="308" spans="1:20" s="19" customFormat="1" ht="15">
      <c r="A308" s="14" t="s">
        <v>324</v>
      </c>
      <c r="B308" s="8" t="s">
        <v>38</v>
      </c>
      <c r="C308" s="8">
        <v>860049313</v>
      </c>
      <c r="D308" s="21" t="s">
        <v>547</v>
      </c>
      <c r="E308" s="21"/>
      <c r="F308" s="157">
        <v>433592</v>
      </c>
      <c r="G308" s="21" t="s">
        <v>170</v>
      </c>
      <c r="H308" s="21" t="s">
        <v>323</v>
      </c>
      <c r="I308" s="8"/>
      <c r="J308" s="173">
        <v>43712</v>
      </c>
      <c r="K308" s="175">
        <v>1687896</v>
      </c>
      <c r="L308" s="8"/>
      <c r="M308" s="8"/>
      <c r="N308" s="8"/>
      <c r="O308" s="12">
        <f t="shared" si="15"/>
        <v>1687896</v>
      </c>
      <c r="P308" s="129">
        <f t="shared" si="14"/>
        <v>6.88492286450836E-05</v>
      </c>
      <c r="Q308" s="8"/>
      <c r="R308" s="13">
        <f t="shared" si="16"/>
        <v>1687896</v>
      </c>
      <c r="T308" s="4"/>
    </row>
    <row r="309" spans="1:20" s="19" customFormat="1" ht="28.8">
      <c r="A309" s="14" t="s">
        <v>324</v>
      </c>
      <c r="B309" s="8" t="s">
        <v>27</v>
      </c>
      <c r="C309" s="8">
        <v>811036638</v>
      </c>
      <c r="D309" s="94" t="s">
        <v>548</v>
      </c>
      <c r="E309" s="21"/>
      <c r="F309" s="19" t="s">
        <v>479</v>
      </c>
      <c r="G309" s="21" t="s">
        <v>170</v>
      </c>
      <c r="H309" s="21" t="s">
        <v>323</v>
      </c>
      <c r="I309" s="8"/>
      <c r="J309" s="6">
        <v>42880</v>
      </c>
      <c r="K309" s="45">
        <v>2187504.18</v>
      </c>
      <c r="L309" s="8"/>
      <c r="M309" s="8"/>
      <c r="N309" s="8"/>
      <c r="O309" s="12">
        <f t="shared" si="15"/>
        <v>2187504.18</v>
      </c>
      <c r="P309" s="129">
        <f t="shared" si="14"/>
        <v>8.922823174585171E-05</v>
      </c>
      <c r="Q309" s="8"/>
      <c r="R309" s="13">
        <f t="shared" si="16"/>
        <v>2187504.18</v>
      </c>
      <c r="T309" s="4"/>
    </row>
    <row r="310" spans="1:20" s="19" customFormat="1" ht="28.8">
      <c r="A310" s="14" t="s">
        <v>324</v>
      </c>
      <c r="B310" s="8" t="s">
        <v>27</v>
      </c>
      <c r="C310" s="8">
        <v>811036638</v>
      </c>
      <c r="D310" s="94" t="s">
        <v>548</v>
      </c>
      <c r="E310" s="21"/>
      <c r="F310" s="19" t="s">
        <v>532</v>
      </c>
      <c r="G310" s="21" t="s">
        <v>170</v>
      </c>
      <c r="H310" s="21" t="s">
        <v>323</v>
      </c>
      <c r="I310" s="8"/>
      <c r="J310" s="6">
        <v>43686</v>
      </c>
      <c r="K310" s="45">
        <v>156000000</v>
      </c>
      <c r="L310" s="8"/>
      <c r="M310" s="8"/>
      <c r="N310" s="8"/>
      <c r="O310" s="12">
        <f t="shared" si="15"/>
        <v>156000000</v>
      </c>
      <c r="P310" s="129">
        <f t="shared" si="14"/>
        <v>0.00636323545327025</v>
      </c>
      <c r="Q310" s="8"/>
      <c r="R310" s="13">
        <f t="shared" si="16"/>
        <v>156000000</v>
      </c>
      <c r="T310" s="4"/>
    </row>
    <row r="311" spans="1:20" s="19" customFormat="1" ht="28.8">
      <c r="A311" s="14" t="s">
        <v>324</v>
      </c>
      <c r="B311" s="8" t="s">
        <v>57</v>
      </c>
      <c r="C311" s="8">
        <v>830076882</v>
      </c>
      <c r="D311" s="94" t="s">
        <v>551</v>
      </c>
      <c r="E311" s="21"/>
      <c r="F311" s="8"/>
      <c r="G311" s="21" t="s">
        <v>170</v>
      </c>
      <c r="H311" s="21" t="s">
        <v>323</v>
      </c>
      <c r="I311" s="8"/>
      <c r="J311" s="8"/>
      <c r="K311" s="22">
        <v>39913351</v>
      </c>
      <c r="L311" s="8"/>
      <c r="M311" s="8"/>
      <c r="N311" s="8"/>
      <c r="O311" s="12">
        <f t="shared" si="15"/>
        <v>39913351</v>
      </c>
      <c r="P311" s="129">
        <f t="shared" si="14"/>
        <v>0.001628064423987305</v>
      </c>
      <c r="Q311" s="8"/>
      <c r="R311" s="13">
        <f t="shared" si="16"/>
        <v>39913351</v>
      </c>
      <c r="T311" s="4"/>
    </row>
    <row r="312" spans="1:20" s="19" customFormat="1" ht="28.8">
      <c r="A312" s="14" t="s">
        <v>324</v>
      </c>
      <c r="B312" s="8" t="s">
        <v>40</v>
      </c>
      <c r="C312" s="8">
        <v>900129415</v>
      </c>
      <c r="D312" s="94" t="s">
        <v>549</v>
      </c>
      <c r="E312" s="21"/>
      <c r="F312" s="157">
        <v>41847</v>
      </c>
      <c r="G312" s="21" t="s">
        <v>170</v>
      </c>
      <c r="H312" s="21" t="s">
        <v>323</v>
      </c>
      <c r="I312" s="8"/>
      <c r="J312" s="173">
        <v>43748</v>
      </c>
      <c r="K312" s="175">
        <v>309953</v>
      </c>
      <c r="L312" s="8"/>
      <c r="M312" s="8"/>
      <c r="N312" s="8"/>
      <c r="O312" s="12">
        <f t="shared" si="15"/>
        <v>309953</v>
      </c>
      <c r="P312" s="129">
        <f t="shared" si="14"/>
        <v>1.2642973836201754E-05</v>
      </c>
      <c r="Q312" s="8"/>
      <c r="R312" s="13">
        <f t="shared" si="16"/>
        <v>309953</v>
      </c>
      <c r="T312" s="4"/>
    </row>
    <row r="313" spans="1:20" s="19" customFormat="1" ht="28.8">
      <c r="A313" s="14" t="s">
        <v>324</v>
      </c>
      <c r="B313" s="8" t="s">
        <v>40</v>
      </c>
      <c r="C313" s="8">
        <v>900129415</v>
      </c>
      <c r="D313" s="94" t="s">
        <v>549</v>
      </c>
      <c r="E313" s="21"/>
      <c r="F313" s="157">
        <v>41907</v>
      </c>
      <c r="G313" s="21" t="s">
        <v>170</v>
      </c>
      <c r="H313" s="21" t="s">
        <v>323</v>
      </c>
      <c r="I313" s="8"/>
      <c r="J313" s="173">
        <v>43749</v>
      </c>
      <c r="K313" s="175">
        <v>186732</v>
      </c>
      <c r="L313" s="8"/>
      <c r="M313" s="8"/>
      <c r="N313" s="8"/>
      <c r="O313" s="12">
        <f t="shared" si="15"/>
        <v>186732</v>
      </c>
      <c r="P313" s="129">
        <f t="shared" si="14"/>
        <v>7.616792837564489E-06</v>
      </c>
      <c r="Q313" s="8"/>
      <c r="R313" s="13">
        <f t="shared" si="16"/>
        <v>186732</v>
      </c>
      <c r="T313" s="4"/>
    </row>
    <row r="314" spans="1:20" s="19" customFormat="1" ht="28.8">
      <c r="A314" s="14" t="s">
        <v>324</v>
      </c>
      <c r="B314" s="8" t="s">
        <v>40</v>
      </c>
      <c r="C314" s="8">
        <v>900129415</v>
      </c>
      <c r="D314" s="94" t="s">
        <v>549</v>
      </c>
      <c r="E314" s="21"/>
      <c r="F314" s="157">
        <v>41925</v>
      </c>
      <c r="G314" s="21" t="s">
        <v>170</v>
      </c>
      <c r="H314" s="21" t="s">
        <v>323</v>
      </c>
      <c r="I314" s="8"/>
      <c r="J314" s="173">
        <v>43753</v>
      </c>
      <c r="K314" s="175">
        <v>13500446</v>
      </c>
      <c r="L314" s="8"/>
      <c r="M314" s="8"/>
      <c r="N314" s="8"/>
      <c r="O314" s="12">
        <f t="shared" si="15"/>
        <v>13500446</v>
      </c>
      <c r="P314" s="129">
        <f t="shared" si="14"/>
        <v>0.0005506827988600035</v>
      </c>
      <c r="Q314" s="8"/>
      <c r="R314" s="13">
        <f t="shared" si="16"/>
        <v>13500446</v>
      </c>
      <c r="T314" s="4"/>
    </row>
    <row r="315" spans="1:20" s="19" customFormat="1" ht="28.8">
      <c r="A315" s="14" t="s">
        <v>324</v>
      </c>
      <c r="B315" s="8" t="s">
        <v>40</v>
      </c>
      <c r="C315" s="8">
        <v>900129415</v>
      </c>
      <c r="D315" s="94" t="s">
        <v>549</v>
      </c>
      <c r="E315" s="21"/>
      <c r="F315" s="157">
        <v>42112</v>
      </c>
      <c r="G315" s="21" t="s">
        <v>170</v>
      </c>
      <c r="H315" s="21" t="s">
        <v>323</v>
      </c>
      <c r="I315" s="8"/>
      <c r="J315" s="173">
        <v>43768</v>
      </c>
      <c r="K315" s="175">
        <v>10153926</v>
      </c>
      <c r="L315" s="8"/>
      <c r="M315" s="8"/>
      <c r="N315" s="8"/>
      <c r="O315" s="12">
        <f t="shared" si="15"/>
        <v>10153926</v>
      </c>
      <c r="P315" s="129">
        <f t="shared" si="14"/>
        <v>0.0004141783455966832</v>
      </c>
      <c r="Q315" s="8"/>
      <c r="R315" s="13">
        <f t="shared" si="16"/>
        <v>10153926</v>
      </c>
      <c r="T315" s="4"/>
    </row>
    <row r="316" spans="1:20" s="19" customFormat="1" ht="28.8">
      <c r="A316" s="14" t="s">
        <v>324</v>
      </c>
      <c r="B316" s="8" t="s">
        <v>40</v>
      </c>
      <c r="C316" s="8">
        <v>900129415</v>
      </c>
      <c r="D316" s="94" t="s">
        <v>549</v>
      </c>
      <c r="E316" s="21"/>
      <c r="F316" s="157">
        <v>42253</v>
      </c>
      <c r="G316" s="21" t="s">
        <v>170</v>
      </c>
      <c r="H316" s="21" t="s">
        <v>323</v>
      </c>
      <c r="I316" s="8"/>
      <c r="J316" s="173">
        <v>43781</v>
      </c>
      <c r="K316" s="175">
        <v>3389615</v>
      </c>
      <c r="L316" s="8"/>
      <c r="M316" s="8"/>
      <c r="N316" s="8"/>
      <c r="O316" s="12">
        <f t="shared" si="15"/>
        <v>3389615</v>
      </c>
      <c r="P316" s="129">
        <f t="shared" si="14"/>
        <v>0.00013826229705728613</v>
      </c>
      <c r="Q316" s="8"/>
      <c r="R316" s="13">
        <f t="shared" si="16"/>
        <v>3389615</v>
      </c>
      <c r="T316" s="4"/>
    </row>
    <row r="317" spans="1:20" s="19" customFormat="1" ht="28.8">
      <c r="A317" s="14" t="s">
        <v>324</v>
      </c>
      <c r="B317" s="8" t="s">
        <v>40</v>
      </c>
      <c r="C317" s="8">
        <v>900129415</v>
      </c>
      <c r="D317" s="94" t="s">
        <v>549</v>
      </c>
      <c r="E317" s="21"/>
      <c r="F317" s="157">
        <v>42415</v>
      </c>
      <c r="G317" s="21" t="s">
        <v>170</v>
      </c>
      <c r="H317" s="21" t="s">
        <v>323</v>
      </c>
      <c r="I317" s="8"/>
      <c r="J317" s="173">
        <v>43790</v>
      </c>
      <c r="K317" s="175">
        <v>439285</v>
      </c>
      <c r="L317" s="8"/>
      <c r="M317" s="8"/>
      <c r="N317" s="8"/>
      <c r="O317" s="12">
        <f t="shared" si="15"/>
        <v>439285</v>
      </c>
      <c r="P317" s="129">
        <f t="shared" si="14"/>
        <v>1.7918422346729628E-05</v>
      </c>
      <c r="Q317" s="8"/>
      <c r="R317" s="13">
        <f t="shared" si="16"/>
        <v>439285</v>
      </c>
      <c r="T317" s="4"/>
    </row>
    <row r="318" spans="1:20" s="19" customFormat="1" ht="28.8">
      <c r="A318" s="14" t="s">
        <v>324</v>
      </c>
      <c r="B318" s="8" t="s">
        <v>40</v>
      </c>
      <c r="C318" s="8">
        <v>900129415</v>
      </c>
      <c r="D318" s="94" t="s">
        <v>549</v>
      </c>
      <c r="E318" s="21"/>
      <c r="F318" s="157" t="s">
        <v>533</v>
      </c>
      <c r="G318" s="21" t="s">
        <v>170</v>
      </c>
      <c r="H318" s="21" t="s">
        <v>323</v>
      </c>
      <c r="I318" s="8"/>
      <c r="J318" s="173">
        <v>43802</v>
      </c>
      <c r="K318" s="175">
        <v>17548962</v>
      </c>
      <c r="L318" s="8"/>
      <c r="M318" s="8"/>
      <c r="N318" s="8"/>
      <c r="O318" s="12">
        <f t="shared" si="15"/>
        <v>17548962</v>
      </c>
      <c r="P318" s="129">
        <f t="shared" si="14"/>
        <v>0.0007158216485031564</v>
      </c>
      <c r="Q318" s="8"/>
      <c r="R318" s="13">
        <f t="shared" si="16"/>
        <v>17548962</v>
      </c>
      <c r="T318" s="4"/>
    </row>
    <row r="319" spans="1:20" s="19" customFormat="1" ht="28.8">
      <c r="A319" s="14" t="s">
        <v>324</v>
      </c>
      <c r="B319" s="8" t="s">
        <v>40</v>
      </c>
      <c r="C319" s="8">
        <v>900129415</v>
      </c>
      <c r="D319" s="94" t="s">
        <v>549</v>
      </c>
      <c r="E319" s="21"/>
      <c r="F319" s="157" t="s">
        <v>534</v>
      </c>
      <c r="G319" s="21" t="s">
        <v>170</v>
      </c>
      <c r="H319" s="21" t="s">
        <v>323</v>
      </c>
      <c r="I319" s="8"/>
      <c r="J319" s="173">
        <v>43804</v>
      </c>
      <c r="K319" s="175">
        <v>15949878</v>
      </c>
      <c r="L319" s="8"/>
      <c r="M319" s="8"/>
      <c r="N319" s="8"/>
      <c r="O319" s="12">
        <f t="shared" si="15"/>
        <v>15949878</v>
      </c>
      <c r="P319" s="129">
        <f t="shared" si="14"/>
        <v>0.0006505950587495845</v>
      </c>
      <c r="Q319" s="8"/>
      <c r="R319" s="13">
        <f t="shared" si="16"/>
        <v>15949878</v>
      </c>
      <c r="T319" s="4"/>
    </row>
    <row r="320" spans="1:20" s="19" customFormat="1" ht="28.8">
      <c r="A320" s="14" t="s">
        <v>324</v>
      </c>
      <c r="B320" s="8" t="s">
        <v>40</v>
      </c>
      <c r="C320" s="8">
        <v>900129415</v>
      </c>
      <c r="D320" s="94" t="s">
        <v>549</v>
      </c>
      <c r="E320" s="21"/>
      <c r="F320" s="157" t="s">
        <v>535</v>
      </c>
      <c r="G320" s="21" t="s">
        <v>170</v>
      </c>
      <c r="H320" s="21" t="s">
        <v>323</v>
      </c>
      <c r="I320" s="8"/>
      <c r="J320" s="173">
        <v>43818</v>
      </c>
      <c r="K320" s="175">
        <v>280667</v>
      </c>
      <c r="L320" s="8"/>
      <c r="M320" s="8"/>
      <c r="N320" s="8"/>
      <c r="O320" s="12">
        <f t="shared" si="15"/>
        <v>280667</v>
      </c>
      <c r="P320" s="129">
        <f t="shared" si="14"/>
        <v>1.1448398749762828E-05</v>
      </c>
      <c r="Q320" s="8"/>
      <c r="R320" s="13">
        <f t="shared" si="16"/>
        <v>280667</v>
      </c>
      <c r="T320" s="4"/>
    </row>
    <row r="321" spans="1:20" s="19" customFormat="1" ht="28.8">
      <c r="A321" s="14" t="s">
        <v>324</v>
      </c>
      <c r="B321" s="8" t="s">
        <v>40</v>
      </c>
      <c r="C321" s="8">
        <v>900129415</v>
      </c>
      <c r="D321" s="94" t="s">
        <v>549</v>
      </c>
      <c r="E321" s="21"/>
      <c r="F321" s="157" t="s">
        <v>536</v>
      </c>
      <c r="G321" s="21" t="s">
        <v>170</v>
      </c>
      <c r="H321" s="21" t="s">
        <v>323</v>
      </c>
      <c r="I321" s="8"/>
      <c r="J321" s="173">
        <v>43902</v>
      </c>
      <c r="K321" s="175">
        <f>740424-606264</f>
        <v>134160</v>
      </c>
      <c r="L321" s="8"/>
      <c r="M321" s="8"/>
      <c r="N321" s="8"/>
      <c r="O321" s="12">
        <f t="shared" si="15"/>
        <v>134160</v>
      </c>
      <c r="P321" s="129">
        <f t="shared" si="14"/>
        <v>5.472382489812415E-06</v>
      </c>
      <c r="Q321" s="8"/>
      <c r="R321" s="13">
        <f t="shared" si="16"/>
        <v>134160</v>
      </c>
      <c r="T321" s="4"/>
    </row>
    <row r="322" spans="1:20" s="19" customFormat="1" ht="28.8">
      <c r="A322" s="14" t="s">
        <v>324</v>
      </c>
      <c r="B322" s="8" t="s">
        <v>40</v>
      </c>
      <c r="C322" s="8">
        <v>900129415</v>
      </c>
      <c r="D322" s="94" t="s">
        <v>549</v>
      </c>
      <c r="E322" s="21"/>
      <c r="F322" s="157" t="s">
        <v>480</v>
      </c>
      <c r="G322" s="21" t="s">
        <v>170</v>
      </c>
      <c r="H322" s="21" t="s">
        <v>323</v>
      </c>
      <c r="I322" s="8"/>
      <c r="J322" s="173">
        <v>43850</v>
      </c>
      <c r="K322" s="175">
        <v>31383327</v>
      </c>
      <c r="L322" s="8"/>
      <c r="M322" s="8"/>
      <c r="N322" s="8"/>
      <c r="O322" s="12">
        <f t="shared" si="15"/>
        <v>31383327</v>
      </c>
      <c r="P322" s="129">
        <f t="shared" si="14"/>
        <v>0.0012801249936408557</v>
      </c>
      <c r="Q322" s="8"/>
      <c r="R322" s="13">
        <f t="shared" si="16"/>
        <v>31383327</v>
      </c>
      <c r="T322" s="4"/>
    </row>
    <row r="323" spans="1:20" s="19" customFormat="1" ht="28.8">
      <c r="A323" s="14" t="s">
        <v>324</v>
      </c>
      <c r="B323" s="8" t="s">
        <v>40</v>
      </c>
      <c r="C323" s="8">
        <v>900129415</v>
      </c>
      <c r="D323" s="94" t="s">
        <v>549</v>
      </c>
      <c r="E323" s="21"/>
      <c r="F323" s="157" t="s">
        <v>481</v>
      </c>
      <c r="G323" s="21" t="s">
        <v>170</v>
      </c>
      <c r="H323" s="21" t="s">
        <v>323</v>
      </c>
      <c r="I323" s="8"/>
      <c r="J323" s="173">
        <v>43908</v>
      </c>
      <c r="K323" s="175">
        <v>332889</v>
      </c>
      <c r="L323" s="8"/>
      <c r="M323" s="8"/>
      <c r="N323" s="8"/>
      <c r="O323" s="12">
        <f t="shared" si="15"/>
        <v>332889</v>
      </c>
      <c r="P323" s="129">
        <f t="shared" si="14"/>
        <v>1.3578532607715899E-05</v>
      </c>
      <c r="Q323" s="8"/>
      <c r="R323" s="13">
        <f t="shared" si="16"/>
        <v>332889</v>
      </c>
      <c r="T323" s="4"/>
    </row>
    <row r="324" spans="1:20" s="19" customFormat="1" ht="28.8">
      <c r="A324" s="14" t="s">
        <v>324</v>
      </c>
      <c r="B324" s="1" t="s">
        <v>62</v>
      </c>
      <c r="C324" s="1">
        <v>900561861</v>
      </c>
      <c r="D324" s="94" t="s">
        <v>550</v>
      </c>
      <c r="E324" s="21"/>
      <c r="F324" s="157">
        <v>9995</v>
      </c>
      <c r="G324" s="21" t="s">
        <v>170</v>
      </c>
      <c r="H324" s="21" t="s">
        <v>323</v>
      </c>
      <c r="I324" s="8"/>
      <c r="J324" s="174">
        <v>43866</v>
      </c>
      <c r="K324" s="175">
        <f>965997-106169</f>
        <v>859828</v>
      </c>
      <c r="L324" s="8"/>
      <c r="M324" s="8"/>
      <c r="N324" s="8"/>
      <c r="O324" s="12">
        <f t="shared" si="15"/>
        <v>859828</v>
      </c>
      <c r="P324" s="129">
        <f t="shared" si="14"/>
        <v>3.507235905970803E-05</v>
      </c>
      <c r="Q324" s="8"/>
      <c r="R324" s="13">
        <f t="shared" si="16"/>
        <v>859828</v>
      </c>
      <c r="T324" s="4"/>
    </row>
    <row r="325" spans="1:20" s="19" customFormat="1" ht="28.8">
      <c r="A325" s="14" t="s">
        <v>324</v>
      </c>
      <c r="B325" s="1" t="s">
        <v>62</v>
      </c>
      <c r="C325" s="1">
        <v>900561861</v>
      </c>
      <c r="D325" s="94" t="s">
        <v>550</v>
      </c>
      <c r="E325" s="21"/>
      <c r="F325" s="157">
        <v>9994</v>
      </c>
      <c r="G325" s="21" t="s">
        <v>170</v>
      </c>
      <c r="H325" s="21" t="s">
        <v>323</v>
      </c>
      <c r="I325" s="8"/>
      <c r="J325" s="174">
        <v>43866</v>
      </c>
      <c r="K325" s="175">
        <v>5090983</v>
      </c>
      <c r="L325" s="8"/>
      <c r="M325" s="8"/>
      <c r="N325" s="8"/>
      <c r="O325" s="12">
        <f t="shared" si="15"/>
        <v>5090983</v>
      </c>
      <c r="P325" s="129">
        <f t="shared" si="14"/>
        <v>0.00020766104818971883</v>
      </c>
      <c r="Q325" s="8"/>
      <c r="R325" s="13">
        <f t="shared" si="16"/>
        <v>5090983</v>
      </c>
      <c r="T325" s="4"/>
    </row>
    <row r="326" spans="1:20" s="19" customFormat="1" ht="28.8">
      <c r="A326" s="14" t="s">
        <v>324</v>
      </c>
      <c r="B326" s="1" t="s">
        <v>62</v>
      </c>
      <c r="C326" s="1">
        <v>900561861</v>
      </c>
      <c r="D326" s="94" t="s">
        <v>550</v>
      </c>
      <c r="E326" s="21"/>
      <c r="F326" s="157">
        <v>9887</v>
      </c>
      <c r="G326" s="21" t="s">
        <v>170</v>
      </c>
      <c r="H326" s="21" t="s">
        <v>323</v>
      </c>
      <c r="I326" s="8"/>
      <c r="J326" s="174">
        <v>43843</v>
      </c>
      <c r="K326" s="175">
        <v>898628</v>
      </c>
      <c r="L326" s="8"/>
      <c r="M326" s="8"/>
      <c r="N326" s="8"/>
      <c r="O326" s="12">
        <f t="shared" si="15"/>
        <v>898628</v>
      </c>
      <c r="P326" s="129">
        <f aca="true" t="shared" si="17" ref="P326:P389">+O326/$O$460</f>
        <v>3.665500992885473E-05</v>
      </c>
      <c r="Q326" s="8"/>
      <c r="R326" s="13">
        <f t="shared" si="16"/>
        <v>898628</v>
      </c>
      <c r="T326" s="4"/>
    </row>
    <row r="327" spans="1:20" s="19" customFormat="1" ht="28.8">
      <c r="A327" s="14" t="s">
        <v>324</v>
      </c>
      <c r="B327" s="1" t="s">
        <v>62</v>
      </c>
      <c r="C327" s="1">
        <v>900561861</v>
      </c>
      <c r="D327" s="94" t="s">
        <v>550</v>
      </c>
      <c r="E327" s="21"/>
      <c r="F327" s="157">
        <v>9952</v>
      </c>
      <c r="G327" s="21" t="s">
        <v>170</v>
      </c>
      <c r="H327" s="21" t="s">
        <v>323</v>
      </c>
      <c r="I327" s="8"/>
      <c r="J327" s="174">
        <v>43858</v>
      </c>
      <c r="K327" s="175">
        <v>3605979</v>
      </c>
      <c r="L327" s="8"/>
      <c r="M327" s="8"/>
      <c r="N327" s="8"/>
      <c r="O327" s="12">
        <f aca="true" t="shared" si="18" ref="O327:O390">+K327+N327</f>
        <v>3605979</v>
      </c>
      <c r="P327" s="129">
        <f t="shared" si="17"/>
        <v>0.00014708777831120515</v>
      </c>
      <c r="Q327" s="8"/>
      <c r="R327" s="13">
        <f aca="true" t="shared" si="19" ref="R327:R390">+O327+Q327</f>
        <v>3605979</v>
      </c>
      <c r="T327" s="4"/>
    </row>
    <row r="328" spans="1:20" s="19" customFormat="1" ht="28.8">
      <c r="A328" s="14" t="s">
        <v>324</v>
      </c>
      <c r="B328" s="1" t="s">
        <v>62</v>
      </c>
      <c r="C328" s="1">
        <v>900561861</v>
      </c>
      <c r="D328" s="94" t="s">
        <v>550</v>
      </c>
      <c r="E328" s="21"/>
      <c r="F328" s="157">
        <v>9992</v>
      </c>
      <c r="G328" s="21" t="s">
        <v>170</v>
      </c>
      <c r="H328" s="21" t="s">
        <v>323</v>
      </c>
      <c r="I328" s="8"/>
      <c r="J328" s="174">
        <v>43885</v>
      </c>
      <c r="K328" s="175">
        <v>2797472</v>
      </c>
      <c r="L328" s="8"/>
      <c r="M328" s="8"/>
      <c r="N328" s="8"/>
      <c r="O328" s="12">
        <f t="shared" si="18"/>
        <v>2797472</v>
      </c>
      <c r="P328" s="129">
        <f t="shared" si="17"/>
        <v>0.00011410880134571046</v>
      </c>
      <c r="Q328" s="8"/>
      <c r="R328" s="13">
        <f t="shared" si="19"/>
        <v>2797472</v>
      </c>
      <c r="T328" s="4"/>
    </row>
    <row r="329" spans="1:20" s="19" customFormat="1" ht="28.8">
      <c r="A329" s="14" t="s">
        <v>324</v>
      </c>
      <c r="B329" s="1" t="s">
        <v>62</v>
      </c>
      <c r="C329" s="1">
        <v>900561861</v>
      </c>
      <c r="D329" s="94" t="s">
        <v>550</v>
      </c>
      <c r="E329" s="21"/>
      <c r="F329" s="157">
        <v>15112</v>
      </c>
      <c r="G329" s="21" t="s">
        <v>170</v>
      </c>
      <c r="H329" s="21" t="s">
        <v>323</v>
      </c>
      <c r="I329" s="8"/>
      <c r="J329" s="174">
        <v>43889</v>
      </c>
      <c r="K329" s="175">
        <v>4406743</v>
      </c>
      <c r="L329" s="8"/>
      <c r="M329" s="8"/>
      <c r="N329" s="8"/>
      <c r="O329" s="12">
        <f t="shared" si="18"/>
        <v>4406743</v>
      </c>
      <c r="P329" s="129">
        <f t="shared" si="17"/>
        <v>0.000179750918532375</v>
      </c>
      <c r="Q329" s="8"/>
      <c r="R329" s="13">
        <f t="shared" si="19"/>
        <v>4406743</v>
      </c>
      <c r="T329" s="4"/>
    </row>
    <row r="330" spans="1:20" s="19" customFormat="1" ht="28.8">
      <c r="A330" s="14" t="s">
        <v>324</v>
      </c>
      <c r="B330" s="1" t="s">
        <v>62</v>
      </c>
      <c r="C330" s="1">
        <v>900561861</v>
      </c>
      <c r="D330" s="94" t="s">
        <v>550</v>
      </c>
      <c r="E330" s="21"/>
      <c r="F330" s="157">
        <v>8995</v>
      </c>
      <c r="G330" s="21" t="s">
        <v>170</v>
      </c>
      <c r="H330" s="21" t="s">
        <v>323</v>
      </c>
      <c r="I330" s="8"/>
      <c r="J330" s="174">
        <v>43889</v>
      </c>
      <c r="K330" s="175">
        <v>10663436</v>
      </c>
      <c r="L330" s="8"/>
      <c r="M330" s="8"/>
      <c r="N330" s="8"/>
      <c r="O330" s="12">
        <f t="shared" si="18"/>
        <v>10663436</v>
      </c>
      <c r="P330" s="129">
        <f t="shared" si="17"/>
        <v>0.0004349612436466558</v>
      </c>
      <c r="Q330" s="8"/>
      <c r="R330" s="13">
        <f t="shared" si="19"/>
        <v>10663436</v>
      </c>
      <c r="T330" s="4"/>
    </row>
    <row r="331" spans="1:20" s="19" customFormat="1" ht="43.2">
      <c r="A331" s="14" t="s">
        <v>324</v>
      </c>
      <c r="B331" s="8" t="s">
        <v>55</v>
      </c>
      <c r="C331" s="8">
        <v>79134549</v>
      </c>
      <c r="D331" s="94" t="s">
        <v>552</v>
      </c>
      <c r="E331" s="21"/>
      <c r="F331" s="157">
        <v>1152</v>
      </c>
      <c r="G331" s="21" t="s">
        <v>170</v>
      </c>
      <c r="H331" s="21" t="s">
        <v>323</v>
      </c>
      <c r="I331" s="8"/>
      <c r="J331" s="173">
        <v>43739</v>
      </c>
      <c r="K331" s="175">
        <v>1065324</v>
      </c>
      <c r="L331" s="8"/>
      <c r="M331" s="8"/>
      <c r="N331" s="8"/>
      <c r="O331" s="12">
        <f t="shared" si="18"/>
        <v>1065324</v>
      </c>
      <c r="P331" s="129">
        <f t="shared" si="17"/>
        <v>4.3454534910382536E-05</v>
      </c>
      <c r="Q331" s="8"/>
      <c r="R331" s="13">
        <f t="shared" si="19"/>
        <v>1065324</v>
      </c>
      <c r="T331" s="4"/>
    </row>
    <row r="332" spans="1:20" s="19" customFormat="1" ht="43.2">
      <c r="A332" s="14" t="s">
        <v>324</v>
      </c>
      <c r="B332" s="8" t="s">
        <v>55</v>
      </c>
      <c r="C332" s="8">
        <v>79134549</v>
      </c>
      <c r="D332" s="94" t="s">
        <v>552</v>
      </c>
      <c r="E332" s="21"/>
      <c r="F332" s="157">
        <v>1174</v>
      </c>
      <c r="G332" s="21" t="s">
        <v>170</v>
      </c>
      <c r="H332" s="21" t="s">
        <v>323</v>
      </c>
      <c r="I332" s="8"/>
      <c r="J332" s="173">
        <v>43766</v>
      </c>
      <c r="K332" s="175">
        <v>1961732</v>
      </c>
      <c r="L332" s="8"/>
      <c r="M332" s="8"/>
      <c r="N332" s="8"/>
      <c r="O332" s="12">
        <f t="shared" si="18"/>
        <v>1961732</v>
      </c>
      <c r="P332" s="129">
        <f t="shared" si="17"/>
        <v>8.001899110394073E-05</v>
      </c>
      <c r="Q332" s="8"/>
      <c r="R332" s="13">
        <f t="shared" si="19"/>
        <v>1961732</v>
      </c>
      <c r="T332" s="4"/>
    </row>
    <row r="333" spans="1:20" s="19" customFormat="1" ht="43.2">
      <c r="A333" s="14" t="s">
        <v>324</v>
      </c>
      <c r="B333" s="8" t="s">
        <v>55</v>
      </c>
      <c r="C333" s="8">
        <v>79134549</v>
      </c>
      <c r="D333" s="94" t="s">
        <v>552</v>
      </c>
      <c r="E333" s="21"/>
      <c r="F333" s="157">
        <v>1191</v>
      </c>
      <c r="G333" s="21" t="s">
        <v>170</v>
      </c>
      <c r="H333" s="21" t="s">
        <v>323</v>
      </c>
      <c r="I333" s="8"/>
      <c r="J333" s="173">
        <v>43788</v>
      </c>
      <c r="K333" s="175">
        <v>1961732</v>
      </c>
      <c r="L333" s="8"/>
      <c r="M333" s="8"/>
      <c r="N333" s="8"/>
      <c r="O333" s="12">
        <f t="shared" si="18"/>
        <v>1961732</v>
      </c>
      <c r="P333" s="129">
        <f t="shared" si="17"/>
        <v>8.001899110394073E-05</v>
      </c>
      <c r="Q333" s="8"/>
      <c r="R333" s="13">
        <f t="shared" si="19"/>
        <v>1961732</v>
      </c>
      <c r="T333" s="4"/>
    </row>
    <row r="334" spans="1:20" s="19" customFormat="1" ht="43.2">
      <c r="A334" s="14" t="s">
        <v>324</v>
      </c>
      <c r="B334" s="8" t="s">
        <v>55</v>
      </c>
      <c r="C334" s="8">
        <v>79134549</v>
      </c>
      <c r="D334" s="94" t="s">
        <v>552</v>
      </c>
      <c r="E334" s="21"/>
      <c r="F334" s="157">
        <v>1230</v>
      </c>
      <c r="G334" s="21" t="s">
        <v>170</v>
      </c>
      <c r="H334" s="21" t="s">
        <v>323</v>
      </c>
      <c r="I334" s="8"/>
      <c r="J334" s="173">
        <v>43881</v>
      </c>
      <c r="K334" s="175">
        <v>12693560</v>
      </c>
      <c r="L334" s="8"/>
      <c r="M334" s="8"/>
      <c r="N334" s="8"/>
      <c r="O334" s="12">
        <f t="shared" si="18"/>
        <v>12693560</v>
      </c>
      <c r="P334" s="129">
        <f t="shared" si="17"/>
        <v>0.0005177699424372636</v>
      </c>
      <c r="Q334" s="8"/>
      <c r="R334" s="13">
        <f t="shared" si="19"/>
        <v>12693560</v>
      </c>
      <c r="T334" s="4"/>
    </row>
    <row r="335" spans="1:20" s="19" customFormat="1" ht="57.6">
      <c r="A335" s="14" t="s">
        <v>324</v>
      </c>
      <c r="B335" s="8" t="s">
        <v>63</v>
      </c>
      <c r="C335" s="8">
        <v>900721740</v>
      </c>
      <c r="D335" s="94" t="s">
        <v>553</v>
      </c>
      <c r="E335" s="21"/>
      <c r="F335" s="19">
        <v>11589</v>
      </c>
      <c r="G335" s="21" t="s">
        <v>170</v>
      </c>
      <c r="H335" s="21" t="s">
        <v>323</v>
      </c>
      <c r="I335" s="8"/>
      <c r="J335" s="6">
        <v>43756</v>
      </c>
      <c r="K335" s="177">
        <v>2911867</v>
      </c>
      <c r="L335" s="8"/>
      <c r="M335" s="8"/>
      <c r="N335" s="8"/>
      <c r="O335" s="12">
        <f t="shared" si="18"/>
        <v>2911867</v>
      </c>
      <c r="P335" s="129">
        <f t="shared" si="17"/>
        <v>0.00011877497006158771</v>
      </c>
      <c r="Q335" s="8"/>
      <c r="R335" s="13">
        <f t="shared" si="19"/>
        <v>2911867</v>
      </c>
      <c r="T335" s="4"/>
    </row>
    <row r="336" spans="1:20" s="19" customFormat="1" ht="57.6">
      <c r="A336" s="14" t="s">
        <v>324</v>
      </c>
      <c r="B336" s="8" t="s">
        <v>63</v>
      </c>
      <c r="C336" s="8">
        <v>900721740</v>
      </c>
      <c r="D336" s="94" t="s">
        <v>553</v>
      </c>
      <c r="E336" s="21"/>
      <c r="F336" s="19">
        <v>282</v>
      </c>
      <c r="G336" s="21" t="s">
        <v>170</v>
      </c>
      <c r="H336" s="21" t="s">
        <v>323</v>
      </c>
      <c r="I336" s="8"/>
      <c r="J336" s="6">
        <v>43886</v>
      </c>
      <c r="K336" s="177">
        <v>2207192</v>
      </c>
      <c r="L336" s="8"/>
      <c r="M336" s="8"/>
      <c r="N336" s="8"/>
      <c r="O336" s="12">
        <f t="shared" si="18"/>
        <v>2207192</v>
      </c>
      <c r="P336" s="129">
        <f t="shared" si="17"/>
        <v>9.003129734983634E-05</v>
      </c>
      <c r="Q336" s="8"/>
      <c r="R336" s="13">
        <f t="shared" si="19"/>
        <v>2207192</v>
      </c>
      <c r="T336" s="4"/>
    </row>
    <row r="337" spans="1:20" s="19" customFormat="1" ht="43.2">
      <c r="A337" s="14" t="s">
        <v>324</v>
      </c>
      <c r="B337" s="8" t="s">
        <v>61</v>
      </c>
      <c r="C337" s="8">
        <v>900511897</v>
      </c>
      <c r="D337" s="94" t="s">
        <v>554</v>
      </c>
      <c r="E337" s="21"/>
      <c r="F337" s="112">
        <v>29587</v>
      </c>
      <c r="G337" s="21" t="s">
        <v>170</v>
      </c>
      <c r="H337" s="21" t="s">
        <v>323</v>
      </c>
      <c r="I337" s="8"/>
      <c r="J337" s="6">
        <v>43171</v>
      </c>
      <c r="K337" s="178">
        <v>1867282.15</v>
      </c>
      <c r="L337" s="8"/>
      <c r="M337" s="8"/>
      <c r="N337" s="8"/>
      <c r="O337" s="12">
        <f t="shared" si="18"/>
        <v>1867282.15</v>
      </c>
      <c r="P337" s="129">
        <f t="shared" si="17"/>
        <v>7.616638447524805E-05</v>
      </c>
      <c r="Q337" s="8"/>
      <c r="R337" s="13">
        <f t="shared" si="19"/>
        <v>1867282.15</v>
      </c>
      <c r="T337" s="4"/>
    </row>
    <row r="338" spans="1:20" s="19" customFormat="1" ht="28.8">
      <c r="A338" s="14" t="s">
        <v>324</v>
      </c>
      <c r="B338" s="94" t="s">
        <v>272</v>
      </c>
      <c r="C338" s="94">
        <v>901197061</v>
      </c>
      <c r="D338" s="94" t="s">
        <v>556</v>
      </c>
      <c r="E338" s="21"/>
      <c r="F338" s="21" t="s">
        <v>557</v>
      </c>
      <c r="G338" s="21" t="s">
        <v>170</v>
      </c>
      <c r="H338" s="21" t="s">
        <v>323</v>
      </c>
      <c r="I338" s="8"/>
      <c r="J338" s="20">
        <v>43861</v>
      </c>
      <c r="K338" s="91">
        <v>1948700</v>
      </c>
      <c r="L338" s="8"/>
      <c r="M338" s="8"/>
      <c r="N338" s="8"/>
      <c r="O338" s="12">
        <f t="shared" si="18"/>
        <v>1948700</v>
      </c>
      <c r="P338" s="129">
        <f t="shared" si="17"/>
        <v>7.948741620376754E-05</v>
      </c>
      <c r="Q338" s="8"/>
      <c r="R338" s="13">
        <f t="shared" si="19"/>
        <v>1948700</v>
      </c>
      <c r="T338" s="4"/>
    </row>
    <row r="339" spans="1:20" s="19" customFormat="1" ht="28.8">
      <c r="A339" s="14" t="s">
        <v>324</v>
      </c>
      <c r="B339" s="8" t="s">
        <v>42</v>
      </c>
      <c r="C339" s="8">
        <v>900205840</v>
      </c>
      <c r="D339" s="94" t="s">
        <v>555</v>
      </c>
      <c r="E339" s="21"/>
      <c r="F339" s="21">
        <v>1729</v>
      </c>
      <c r="G339" s="21" t="s">
        <v>170</v>
      </c>
      <c r="H339" s="21" t="s">
        <v>323</v>
      </c>
      <c r="I339" s="8"/>
      <c r="J339" s="6">
        <v>43818</v>
      </c>
      <c r="K339" s="22">
        <v>418882</v>
      </c>
      <c r="L339" s="8"/>
      <c r="M339" s="8"/>
      <c r="N339" s="8"/>
      <c r="O339" s="12">
        <f t="shared" si="18"/>
        <v>418882</v>
      </c>
      <c r="P339" s="129">
        <f t="shared" si="17"/>
        <v>1.7086184571389414E-05</v>
      </c>
      <c r="Q339" s="8"/>
      <c r="R339" s="13">
        <f t="shared" si="19"/>
        <v>418882</v>
      </c>
      <c r="T339" s="4"/>
    </row>
    <row r="340" spans="1:20" s="19" customFormat="1" ht="28.8">
      <c r="A340" s="14" t="s">
        <v>324</v>
      </c>
      <c r="B340" s="8" t="s">
        <v>42</v>
      </c>
      <c r="C340" s="8">
        <v>900205840</v>
      </c>
      <c r="D340" s="94" t="s">
        <v>555</v>
      </c>
      <c r="E340" s="21"/>
      <c r="F340" s="21">
        <v>2323</v>
      </c>
      <c r="G340" s="21" t="s">
        <v>170</v>
      </c>
      <c r="H340" s="21" t="s">
        <v>323</v>
      </c>
      <c r="I340" s="8"/>
      <c r="J340" s="6"/>
      <c r="K340" s="22">
        <v>503370</v>
      </c>
      <c r="L340" s="8"/>
      <c r="M340" s="8"/>
      <c r="N340" s="8"/>
      <c r="O340" s="12">
        <f t="shared" si="18"/>
        <v>503370</v>
      </c>
      <c r="P340" s="129">
        <f t="shared" si="17"/>
        <v>2.0532447628927217E-05</v>
      </c>
      <c r="Q340" s="8"/>
      <c r="R340" s="13">
        <f t="shared" si="19"/>
        <v>503370</v>
      </c>
      <c r="T340" s="4"/>
    </row>
    <row r="341" spans="1:20" s="19" customFormat="1" ht="28.8">
      <c r="A341" s="14" t="s">
        <v>324</v>
      </c>
      <c r="B341" s="8" t="s">
        <v>42</v>
      </c>
      <c r="C341" s="8">
        <v>900205840</v>
      </c>
      <c r="D341" s="94" t="s">
        <v>555</v>
      </c>
      <c r="E341" s="21"/>
      <c r="F341" s="21">
        <v>2045</v>
      </c>
      <c r="G341" s="21" t="s">
        <v>170</v>
      </c>
      <c r="H341" s="21" t="s">
        <v>323</v>
      </c>
      <c r="I341" s="8"/>
      <c r="J341" s="6">
        <v>43818</v>
      </c>
      <c r="K341" s="22">
        <v>335580</v>
      </c>
      <c r="L341" s="8"/>
      <c r="M341" s="8"/>
      <c r="N341" s="8"/>
      <c r="O341" s="12">
        <f t="shared" si="18"/>
        <v>335580</v>
      </c>
      <c r="P341" s="129">
        <f t="shared" si="17"/>
        <v>1.368829841928481E-05</v>
      </c>
      <c r="Q341" s="8"/>
      <c r="R341" s="13">
        <f t="shared" si="19"/>
        <v>335580</v>
      </c>
      <c r="T341" s="4"/>
    </row>
    <row r="342" spans="1:20" s="19" customFormat="1" ht="28.8">
      <c r="A342" s="14" t="s">
        <v>324</v>
      </c>
      <c r="B342" s="8" t="s">
        <v>42</v>
      </c>
      <c r="C342" s="8">
        <v>900205840</v>
      </c>
      <c r="D342" s="94" t="s">
        <v>555</v>
      </c>
      <c r="E342" s="21"/>
      <c r="F342" s="21">
        <v>2059</v>
      </c>
      <c r="G342" s="21" t="s">
        <v>170</v>
      </c>
      <c r="H342" s="21" t="s">
        <v>323</v>
      </c>
      <c r="I342" s="8"/>
      <c r="J342" s="6">
        <v>43866</v>
      </c>
      <c r="K342" s="22">
        <v>812532</v>
      </c>
      <c r="L342" s="8"/>
      <c r="M342" s="8"/>
      <c r="N342" s="8"/>
      <c r="O342" s="12">
        <f t="shared" si="18"/>
        <v>812532</v>
      </c>
      <c r="P342" s="129">
        <f t="shared" si="17"/>
        <v>3.3143156598183223E-05</v>
      </c>
      <c r="Q342" s="8"/>
      <c r="R342" s="13">
        <f t="shared" si="19"/>
        <v>812532</v>
      </c>
      <c r="T342" s="4"/>
    </row>
    <row r="343" spans="1:20" s="19" customFormat="1" ht="28.8">
      <c r="A343" s="14" t="s">
        <v>324</v>
      </c>
      <c r="B343" s="8" t="s">
        <v>42</v>
      </c>
      <c r="C343" s="8">
        <v>900205840</v>
      </c>
      <c r="D343" s="94" t="s">
        <v>555</v>
      </c>
      <c r="E343" s="21"/>
      <c r="F343" s="21">
        <v>2276</v>
      </c>
      <c r="G343" s="21" t="s">
        <v>170</v>
      </c>
      <c r="H343" s="21" t="s">
        <v>323</v>
      </c>
      <c r="I343" s="8"/>
      <c r="J343" s="6">
        <v>43866</v>
      </c>
      <c r="K343" s="22">
        <v>265965</v>
      </c>
      <c r="L343" s="8"/>
      <c r="M343" s="8"/>
      <c r="N343" s="8"/>
      <c r="O343" s="12">
        <f t="shared" si="18"/>
        <v>265965</v>
      </c>
      <c r="P343" s="129">
        <f t="shared" si="17"/>
        <v>1.0848704598262961E-05</v>
      </c>
      <c r="Q343" s="8"/>
      <c r="R343" s="13">
        <f t="shared" si="19"/>
        <v>265965</v>
      </c>
      <c r="T343" s="4"/>
    </row>
    <row r="344" spans="1:20" s="19" customFormat="1" ht="28.8">
      <c r="A344" s="14" t="s">
        <v>324</v>
      </c>
      <c r="B344" s="8" t="s">
        <v>42</v>
      </c>
      <c r="C344" s="8">
        <v>900205840</v>
      </c>
      <c r="D344" s="94" t="s">
        <v>555</v>
      </c>
      <c r="E344" s="21"/>
      <c r="F344" s="21">
        <v>2358</v>
      </c>
      <c r="G344" s="21" t="s">
        <v>170</v>
      </c>
      <c r="H344" s="21" t="s">
        <v>323</v>
      </c>
      <c r="I344" s="8"/>
      <c r="J344" s="6">
        <v>43889</v>
      </c>
      <c r="K344" s="22">
        <v>355810</v>
      </c>
      <c r="L344" s="8"/>
      <c r="M344" s="8"/>
      <c r="N344" s="8"/>
      <c r="O344" s="12">
        <f t="shared" si="18"/>
        <v>355810</v>
      </c>
      <c r="P344" s="129">
        <f t="shared" si="17"/>
        <v>1.4513479529667229E-05</v>
      </c>
      <c r="Q344" s="8"/>
      <c r="R344" s="13">
        <f t="shared" si="19"/>
        <v>355810</v>
      </c>
      <c r="T344" s="4"/>
    </row>
    <row r="345" spans="1:20" s="19" customFormat="1" ht="43.2">
      <c r="A345" s="14" t="s">
        <v>324</v>
      </c>
      <c r="B345" s="8" t="s">
        <v>11</v>
      </c>
      <c r="C345" s="8">
        <v>444444599</v>
      </c>
      <c r="D345" s="94" t="s">
        <v>560</v>
      </c>
      <c r="E345" s="21"/>
      <c r="F345" s="135" t="s">
        <v>537</v>
      </c>
      <c r="G345" s="21" t="s">
        <v>325</v>
      </c>
      <c r="H345" s="21" t="s">
        <v>323</v>
      </c>
      <c r="I345" s="8"/>
      <c r="J345" s="8"/>
      <c r="K345" s="176">
        <v>398329</v>
      </c>
      <c r="L345" s="8"/>
      <c r="M345" s="8"/>
      <c r="N345" s="8"/>
      <c r="O345" s="12">
        <f t="shared" si="18"/>
        <v>398329</v>
      </c>
      <c r="P345" s="129">
        <f t="shared" si="17"/>
        <v>1.624782830042106E-05</v>
      </c>
      <c r="Q345" s="8"/>
      <c r="R345" s="13">
        <f t="shared" si="19"/>
        <v>398329</v>
      </c>
      <c r="T345" s="4"/>
    </row>
    <row r="346" spans="1:20" s="19" customFormat="1" ht="43.2">
      <c r="A346" s="14" t="s">
        <v>324</v>
      </c>
      <c r="B346" s="8" t="s">
        <v>11</v>
      </c>
      <c r="C346" s="8">
        <v>444444599</v>
      </c>
      <c r="D346" s="94" t="s">
        <v>560</v>
      </c>
      <c r="E346" s="21"/>
      <c r="F346" s="135" t="s">
        <v>538</v>
      </c>
      <c r="G346" s="21" t="s">
        <v>325</v>
      </c>
      <c r="H346" s="21" t="s">
        <v>323</v>
      </c>
      <c r="I346" s="8"/>
      <c r="J346" s="8"/>
      <c r="K346" s="176">
        <v>1698873.185</v>
      </c>
      <c r="L346" s="8"/>
      <c r="M346" s="8"/>
      <c r="N346" s="8"/>
      <c r="O346" s="12">
        <f t="shared" si="18"/>
        <v>1698873.185</v>
      </c>
      <c r="P346" s="129">
        <f t="shared" si="17"/>
        <v>6.929698770129583E-05</v>
      </c>
      <c r="Q346" s="8"/>
      <c r="R346" s="13">
        <f t="shared" si="19"/>
        <v>1698873.185</v>
      </c>
      <c r="T346" s="4"/>
    </row>
    <row r="347" spans="1:20" s="19" customFormat="1" ht="43.2">
      <c r="A347" s="14" t="s">
        <v>324</v>
      </c>
      <c r="B347" s="8" t="s">
        <v>11</v>
      </c>
      <c r="C347" s="8">
        <v>444444599</v>
      </c>
      <c r="D347" s="94" t="s">
        <v>560</v>
      </c>
      <c r="E347" s="21"/>
      <c r="F347" s="135" t="s">
        <v>539</v>
      </c>
      <c r="G347" s="21" t="s">
        <v>325</v>
      </c>
      <c r="H347" s="21" t="s">
        <v>323</v>
      </c>
      <c r="I347" s="8"/>
      <c r="J347" s="8"/>
      <c r="K347" s="176">
        <v>2485572.96</v>
      </c>
      <c r="L347" s="8"/>
      <c r="M347" s="8"/>
      <c r="N347" s="8"/>
      <c r="O347" s="12">
        <f t="shared" si="18"/>
        <v>2485572.96</v>
      </c>
      <c r="P347" s="129">
        <f t="shared" si="17"/>
        <v>0.00010138644859462741</v>
      </c>
      <c r="Q347" s="8"/>
      <c r="R347" s="13">
        <f t="shared" si="19"/>
        <v>2485572.96</v>
      </c>
      <c r="T347" s="4"/>
    </row>
    <row r="348" spans="1:20" s="19" customFormat="1" ht="43.2">
      <c r="A348" s="14" t="s">
        <v>324</v>
      </c>
      <c r="B348" s="8" t="s">
        <v>11</v>
      </c>
      <c r="C348" s="8">
        <v>444444599</v>
      </c>
      <c r="D348" s="94" t="s">
        <v>560</v>
      </c>
      <c r="E348" s="21"/>
      <c r="F348" s="135" t="s">
        <v>540</v>
      </c>
      <c r="G348" s="21" t="s">
        <v>325</v>
      </c>
      <c r="H348" s="21" t="s">
        <v>323</v>
      </c>
      <c r="I348" s="8"/>
      <c r="J348" s="8"/>
      <c r="K348" s="176">
        <v>4819780.9</v>
      </c>
      <c r="L348" s="8"/>
      <c r="M348" s="8"/>
      <c r="N348" s="8"/>
      <c r="O348" s="12">
        <f t="shared" si="18"/>
        <v>4819780.9</v>
      </c>
      <c r="P348" s="129">
        <f t="shared" si="17"/>
        <v>0.00019659872243509485</v>
      </c>
      <c r="Q348" s="8"/>
      <c r="R348" s="13">
        <f t="shared" si="19"/>
        <v>4819780.9</v>
      </c>
      <c r="T348" s="4"/>
    </row>
    <row r="349" spans="1:20" s="19" customFormat="1" ht="43.2">
      <c r="A349" s="14" t="s">
        <v>324</v>
      </c>
      <c r="B349" s="8" t="s">
        <v>11</v>
      </c>
      <c r="C349" s="8">
        <v>444444599</v>
      </c>
      <c r="D349" s="94" t="s">
        <v>560</v>
      </c>
      <c r="E349" s="21"/>
      <c r="F349" s="135" t="s">
        <v>484</v>
      </c>
      <c r="G349" s="21" t="s">
        <v>325</v>
      </c>
      <c r="H349" s="21" t="s">
        <v>323</v>
      </c>
      <c r="I349" s="8"/>
      <c r="J349" s="8"/>
      <c r="K349" s="176">
        <v>41987859.89</v>
      </c>
      <c r="L349" s="8"/>
      <c r="M349" s="8"/>
      <c r="N349" s="8"/>
      <c r="O349" s="12">
        <f t="shared" si="18"/>
        <v>41987859.89</v>
      </c>
      <c r="P349" s="129">
        <f t="shared" si="17"/>
        <v>0.001712683581147384</v>
      </c>
      <c r="Q349" s="8"/>
      <c r="R349" s="13">
        <f t="shared" si="19"/>
        <v>41987859.89</v>
      </c>
      <c r="T349" s="4"/>
    </row>
    <row r="350" spans="1:20" s="19" customFormat="1" ht="43.2">
      <c r="A350" s="14" t="s">
        <v>324</v>
      </c>
      <c r="B350" s="8" t="s">
        <v>11</v>
      </c>
      <c r="C350" s="8">
        <v>444444599</v>
      </c>
      <c r="D350" s="94" t="s">
        <v>560</v>
      </c>
      <c r="E350" s="21"/>
      <c r="F350" s="135" t="s">
        <v>541</v>
      </c>
      <c r="G350" s="21" t="s">
        <v>325</v>
      </c>
      <c r="H350" s="21" t="s">
        <v>323</v>
      </c>
      <c r="I350" s="8"/>
      <c r="J350" s="8"/>
      <c r="K350" s="176">
        <v>414262.16</v>
      </c>
      <c r="L350" s="8"/>
      <c r="M350" s="8"/>
      <c r="N350" s="8"/>
      <c r="O350" s="12">
        <f t="shared" si="18"/>
        <v>414262.16</v>
      </c>
      <c r="P350" s="129">
        <f t="shared" si="17"/>
        <v>1.68977414324379E-05</v>
      </c>
      <c r="Q350" s="8"/>
      <c r="R350" s="13">
        <f t="shared" si="19"/>
        <v>414262.16</v>
      </c>
      <c r="T350" s="4"/>
    </row>
    <row r="351" spans="1:20" s="19" customFormat="1" ht="43.2">
      <c r="A351" s="14" t="s">
        <v>324</v>
      </c>
      <c r="B351" s="8" t="s">
        <v>11</v>
      </c>
      <c r="C351" s="8">
        <v>444444599</v>
      </c>
      <c r="D351" s="94" t="s">
        <v>560</v>
      </c>
      <c r="E351" s="21"/>
      <c r="F351" s="135" t="s">
        <v>484</v>
      </c>
      <c r="G351" s="21" t="s">
        <v>325</v>
      </c>
      <c r="H351" s="21" t="s">
        <v>323</v>
      </c>
      <c r="I351" s="8"/>
      <c r="J351" s="8"/>
      <c r="K351" s="176">
        <v>13144857</v>
      </c>
      <c r="L351" s="8"/>
      <c r="M351" s="8"/>
      <c r="N351" s="8"/>
      <c r="O351" s="12">
        <f t="shared" si="18"/>
        <v>13144857</v>
      </c>
      <c r="P351" s="129">
        <f t="shared" si="17"/>
        <v>0.000536178333913895</v>
      </c>
      <c r="Q351" s="8"/>
      <c r="R351" s="13">
        <f t="shared" si="19"/>
        <v>13144857</v>
      </c>
      <c r="T351" s="4"/>
    </row>
    <row r="352" spans="1:20" s="19" customFormat="1" ht="43.2">
      <c r="A352" s="14" t="s">
        <v>324</v>
      </c>
      <c r="B352" s="8" t="s">
        <v>11</v>
      </c>
      <c r="C352" s="8">
        <v>444444599</v>
      </c>
      <c r="D352" s="94" t="s">
        <v>560</v>
      </c>
      <c r="E352" s="21"/>
      <c r="F352" s="135" t="s">
        <v>484</v>
      </c>
      <c r="G352" s="21" t="s">
        <v>325</v>
      </c>
      <c r="H352" s="21" t="s">
        <v>323</v>
      </c>
      <c r="I352" s="8"/>
      <c r="J352" s="8"/>
      <c r="K352" s="176">
        <v>13144857</v>
      </c>
      <c r="L352" s="8"/>
      <c r="M352" s="8"/>
      <c r="N352" s="8"/>
      <c r="O352" s="12">
        <f t="shared" si="18"/>
        <v>13144857</v>
      </c>
      <c r="P352" s="129">
        <f t="shared" si="17"/>
        <v>0.000536178333913895</v>
      </c>
      <c r="Q352" s="8"/>
      <c r="R352" s="13">
        <f t="shared" si="19"/>
        <v>13144857</v>
      </c>
      <c r="T352" s="4"/>
    </row>
    <row r="353" spans="1:20" s="19" customFormat="1" ht="43.2">
      <c r="A353" s="14" t="s">
        <v>324</v>
      </c>
      <c r="B353" s="8" t="s">
        <v>11</v>
      </c>
      <c r="C353" s="8">
        <v>444444599</v>
      </c>
      <c r="D353" s="94" t="s">
        <v>560</v>
      </c>
      <c r="E353" s="21"/>
      <c r="F353" s="135" t="s">
        <v>484</v>
      </c>
      <c r="G353" s="21" t="s">
        <v>325</v>
      </c>
      <c r="H353" s="21" t="s">
        <v>323</v>
      </c>
      <c r="I353" s="8"/>
      <c r="J353" s="8"/>
      <c r="K353" s="176">
        <v>13144857</v>
      </c>
      <c r="L353" s="8"/>
      <c r="M353" s="8"/>
      <c r="N353" s="8"/>
      <c r="O353" s="12">
        <f t="shared" si="18"/>
        <v>13144857</v>
      </c>
      <c r="P353" s="129">
        <f t="shared" si="17"/>
        <v>0.000536178333913895</v>
      </c>
      <c r="Q353" s="8"/>
      <c r="R353" s="13">
        <f t="shared" si="19"/>
        <v>13144857</v>
      </c>
      <c r="T353" s="4"/>
    </row>
    <row r="354" spans="1:20" s="19" customFormat="1" ht="43.2">
      <c r="A354" s="14" t="s">
        <v>324</v>
      </c>
      <c r="B354" s="8" t="s">
        <v>11</v>
      </c>
      <c r="C354" s="8">
        <v>444444599</v>
      </c>
      <c r="D354" s="94" t="s">
        <v>560</v>
      </c>
      <c r="E354" s="21"/>
      <c r="F354" s="135" t="s">
        <v>484</v>
      </c>
      <c r="G354" s="21" t="s">
        <v>325</v>
      </c>
      <c r="H354" s="21" t="s">
        <v>323</v>
      </c>
      <c r="I354" s="8"/>
      <c r="J354" s="8"/>
      <c r="K354" s="176">
        <v>13144857</v>
      </c>
      <c r="L354" s="8"/>
      <c r="M354" s="8"/>
      <c r="N354" s="8"/>
      <c r="O354" s="12">
        <f t="shared" si="18"/>
        <v>13144857</v>
      </c>
      <c r="P354" s="129">
        <f t="shared" si="17"/>
        <v>0.000536178333913895</v>
      </c>
      <c r="Q354" s="8"/>
      <c r="R354" s="13">
        <f t="shared" si="19"/>
        <v>13144857</v>
      </c>
      <c r="T354" s="4"/>
    </row>
    <row r="355" spans="1:20" s="19" customFormat="1" ht="43.2">
      <c r="A355" s="14" t="s">
        <v>324</v>
      </c>
      <c r="B355" s="8" t="s">
        <v>11</v>
      </c>
      <c r="C355" s="8">
        <v>444444599</v>
      </c>
      <c r="D355" s="94" t="s">
        <v>560</v>
      </c>
      <c r="E355" s="21"/>
      <c r="F355" s="135">
        <v>1998</v>
      </c>
      <c r="G355" s="21" t="s">
        <v>325</v>
      </c>
      <c r="H355" s="21" t="s">
        <v>323</v>
      </c>
      <c r="I355" s="8"/>
      <c r="J355" s="8"/>
      <c r="K355" s="176">
        <v>7966580</v>
      </c>
      <c r="L355" s="8"/>
      <c r="M355" s="8"/>
      <c r="N355" s="8"/>
      <c r="O355" s="12">
        <f t="shared" si="18"/>
        <v>7966580</v>
      </c>
      <c r="P355" s="129">
        <f t="shared" si="17"/>
        <v>0.00032495656600842123</v>
      </c>
      <c r="Q355" s="8"/>
      <c r="R355" s="13">
        <f t="shared" si="19"/>
        <v>7966580</v>
      </c>
      <c r="T355" s="4"/>
    </row>
    <row r="356" spans="1:20" s="19" customFormat="1" ht="43.2">
      <c r="A356" s="14" t="s">
        <v>324</v>
      </c>
      <c r="B356" s="8" t="s">
        <v>11</v>
      </c>
      <c r="C356" s="8">
        <v>444444599</v>
      </c>
      <c r="D356" s="94" t="s">
        <v>560</v>
      </c>
      <c r="E356" s="21"/>
      <c r="F356" s="135" t="s">
        <v>485</v>
      </c>
      <c r="G356" s="21" t="s">
        <v>325</v>
      </c>
      <c r="H356" s="21" t="s">
        <v>323</v>
      </c>
      <c r="I356" s="8"/>
      <c r="J356" s="8"/>
      <c r="K356" s="176">
        <v>3431604.335</v>
      </c>
      <c r="L356" s="8"/>
      <c r="M356" s="8"/>
      <c r="N356" s="8"/>
      <c r="O356" s="12">
        <f t="shared" si="18"/>
        <v>3431604.335</v>
      </c>
      <c r="P356" s="129">
        <f t="shared" si="17"/>
        <v>0.00013997504080812744</v>
      </c>
      <c r="Q356" s="8"/>
      <c r="R356" s="13">
        <f t="shared" si="19"/>
        <v>3431604.335</v>
      </c>
      <c r="T356" s="4"/>
    </row>
    <row r="357" spans="1:20" s="19" customFormat="1" ht="43.2">
      <c r="A357" s="14" t="s">
        <v>324</v>
      </c>
      <c r="B357" s="8" t="s">
        <v>11</v>
      </c>
      <c r="C357" s="8">
        <v>444444599</v>
      </c>
      <c r="D357" s="94" t="s">
        <v>560</v>
      </c>
      <c r="E357" s="21"/>
      <c r="F357" s="135">
        <v>1998</v>
      </c>
      <c r="G357" s="21" t="s">
        <v>325</v>
      </c>
      <c r="H357" s="21" t="s">
        <v>323</v>
      </c>
      <c r="I357" s="8"/>
      <c r="J357" s="8"/>
      <c r="K357" s="176">
        <v>13144857</v>
      </c>
      <c r="L357" s="8"/>
      <c r="M357" s="8"/>
      <c r="N357" s="8"/>
      <c r="O357" s="12">
        <f t="shared" si="18"/>
        <v>13144857</v>
      </c>
      <c r="P357" s="129">
        <f t="shared" si="17"/>
        <v>0.000536178333913895</v>
      </c>
      <c r="Q357" s="8"/>
      <c r="R357" s="13">
        <f t="shared" si="19"/>
        <v>13144857</v>
      </c>
      <c r="T357" s="4"/>
    </row>
    <row r="358" spans="1:20" s="19" customFormat="1" ht="43.2">
      <c r="A358" s="14" t="s">
        <v>324</v>
      </c>
      <c r="B358" s="8" t="s">
        <v>11</v>
      </c>
      <c r="C358" s="8">
        <v>444444599</v>
      </c>
      <c r="D358" s="94" t="s">
        <v>560</v>
      </c>
      <c r="E358" s="21"/>
      <c r="F358" s="135" t="s">
        <v>486</v>
      </c>
      <c r="G358" s="21" t="s">
        <v>325</v>
      </c>
      <c r="H358" s="21" t="s">
        <v>323</v>
      </c>
      <c r="I358" s="8"/>
      <c r="J358" s="8"/>
      <c r="K358" s="176">
        <v>79649866.84</v>
      </c>
      <c r="L358" s="8"/>
      <c r="M358" s="8"/>
      <c r="N358" s="8"/>
      <c r="O358" s="12">
        <f t="shared" si="18"/>
        <v>79649866.84</v>
      </c>
      <c r="P358" s="129">
        <f t="shared" si="17"/>
        <v>0.003248915746952195</v>
      </c>
      <c r="Q358" s="8"/>
      <c r="R358" s="13">
        <f t="shared" si="19"/>
        <v>79649866.84</v>
      </c>
      <c r="T358" s="4"/>
    </row>
    <row r="359" spans="1:20" s="19" customFormat="1" ht="43.2">
      <c r="A359" s="14" t="s">
        <v>324</v>
      </c>
      <c r="B359" s="8" t="s">
        <v>11</v>
      </c>
      <c r="C359" s="8">
        <v>444444599</v>
      </c>
      <c r="D359" s="94" t="s">
        <v>560</v>
      </c>
      <c r="E359" s="21"/>
      <c r="F359" s="135" t="s">
        <v>487</v>
      </c>
      <c r="G359" s="21" t="s">
        <v>325</v>
      </c>
      <c r="H359" s="21" t="s">
        <v>323</v>
      </c>
      <c r="I359" s="8"/>
      <c r="J359" s="8"/>
      <c r="K359" s="176">
        <v>26289714</v>
      </c>
      <c r="L359" s="8"/>
      <c r="M359" s="8"/>
      <c r="N359" s="8"/>
      <c r="O359" s="12">
        <f t="shared" si="18"/>
        <v>26289714</v>
      </c>
      <c r="P359" s="129">
        <f t="shared" si="17"/>
        <v>0.00107235666782779</v>
      </c>
      <c r="Q359" s="8"/>
      <c r="R359" s="13">
        <f t="shared" si="19"/>
        <v>26289714</v>
      </c>
      <c r="T359" s="4"/>
    </row>
    <row r="360" spans="1:20" s="19" customFormat="1" ht="43.2">
      <c r="A360" s="14" t="s">
        <v>324</v>
      </c>
      <c r="B360" s="8" t="s">
        <v>11</v>
      </c>
      <c r="C360" s="8">
        <v>444444599</v>
      </c>
      <c r="D360" s="94" t="s">
        <v>560</v>
      </c>
      <c r="E360" s="21"/>
      <c r="F360" s="135" t="s">
        <v>487</v>
      </c>
      <c r="G360" s="21" t="s">
        <v>325</v>
      </c>
      <c r="H360" s="21" t="s">
        <v>323</v>
      </c>
      <c r="I360" s="8"/>
      <c r="J360" s="8"/>
      <c r="K360" s="176">
        <v>54969402</v>
      </c>
      <c r="L360" s="8"/>
      <c r="M360" s="8"/>
      <c r="N360" s="8"/>
      <c r="O360" s="12">
        <f t="shared" si="18"/>
        <v>54969402</v>
      </c>
      <c r="P360" s="129">
        <f t="shared" si="17"/>
        <v>0.0022422003054581065</v>
      </c>
      <c r="Q360" s="8"/>
      <c r="R360" s="13">
        <f t="shared" si="19"/>
        <v>54969402</v>
      </c>
      <c r="T360" s="4"/>
    </row>
    <row r="361" spans="1:20" s="19" customFormat="1" ht="43.2">
      <c r="A361" s="14" t="s">
        <v>324</v>
      </c>
      <c r="B361" s="8" t="s">
        <v>11</v>
      </c>
      <c r="C361" s="8">
        <v>444444599</v>
      </c>
      <c r="D361" s="94" t="s">
        <v>560</v>
      </c>
      <c r="E361" s="21"/>
      <c r="F361" s="135" t="s">
        <v>488</v>
      </c>
      <c r="G361" s="21" t="s">
        <v>325</v>
      </c>
      <c r="H361" s="21" t="s">
        <v>323</v>
      </c>
      <c r="I361" s="8"/>
      <c r="J361" s="8"/>
      <c r="K361" s="176">
        <v>3047216.85</v>
      </c>
      <c r="L361" s="8"/>
      <c r="M361" s="8"/>
      <c r="N361" s="8"/>
      <c r="O361" s="12">
        <f t="shared" si="18"/>
        <v>3047216.85</v>
      </c>
      <c r="P361" s="129">
        <f t="shared" si="17"/>
        <v>0.00012429588649822112</v>
      </c>
      <c r="Q361" s="8"/>
      <c r="R361" s="13">
        <f t="shared" si="19"/>
        <v>3047216.85</v>
      </c>
      <c r="T361" s="4"/>
    </row>
    <row r="362" spans="1:20" s="19" customFormat="1" ht="43.2">
      <c r="A362" s="14" t="s">
        <v>324</v>
      </c>
      <c r="B362" s="8" t="s">
        <v>11</v>
      </c>
      <c r="C362" s="8">
        <v>444444599</v>
      </c>
      <c r="D362" s="94" t="s">
        <v>560</v>
      </c>
      <c r="E362" s="21"/>
      <c r="F362" s="135" t="s">
        <v>489</v>
      </c>
      <c r="G362" s="21" t="s">
        <v>325</v>
      </c>
      <c r="H362" s="21" t="s">
        <v>323</v>
      </c>
      <c r="I362" s="8"/>
      <c r="J362" s="8"/>
      <c r="K362" s="176">
        <v>1563441.325</v>
      </c>
      <c r="L362" s="8"/>
      <c r="M362" s="8"/>
      <c r="N362" s="8"/>
      <c r="O362" s="12">
        <f t="shared" si="18"/>
        <v>1563441.325</v>
      </c>
      <c r="P362" s="129">
        <f t="shared" si="17"/>
        <v>6.377272607915267E-05</v>
      </c>
      <c r="Q362" s="8"/>
      <c r="R362" s="13">
        <f t="shared" si="19"/>
        <v>1563441.325</v>
      </c>
      <c r="T362" s="4"/>
    </row>
    <row r="363" spans="1:20" s="19" customFormat="1" ht="43.2">
      <c r="A363" s="14" t="s">
        <v>324</v>
      </c>
      <c r="B363" s="8" t="s">
        <v>11</v>
      </c>
      <c r="C363" s="8">
        <v>444444599</v>
      </c>
      <c r="D363" s="94" t="s">
        <v>560</v>
      </c>
      <c r="E363" s="21"/>
      <c r="F363" s="135" t="s">
        <v>490</v>
      </c>
      <c r="G363" s="21" t="s">
        <v>325</v>
      </c>
      <c r="H363" s="21" t="s">
        <v>323</v>
      </c>
      <c r="I363" s="8"/>
      <c r="J363" s="8"/>
      <c r="K363" s="176">
        <v>1424026.175</v>
      </c>
      <c r="L363" s="8"/>
      <c r="M363" s="8"/>
      <c r="N363" s="8"/>
      <c r="O363" s="12">
        <f t="shared" si="18"/>
        <v>1424026.175</v>
      </c>
      <c r="P363" s="129">
        <f t="shared" si="17"/>
        <v>5.8085986174005295E-05</v>
      </c>
      <c r="Q363" s="8"/>
      <c r="R363" s="13">
        <f t="shared" si="19"/>
        <v>1424026.175</v>
      </c>
      <c r="T363" s="4"/>
    </row>
    <row r="364" spans="1:20" s="19" customFormat="1" ht="15">
      <c r="A364" s="14" t="s">
        <v>324</v>
      </c>
      <c r="B364" s="8" t="s">
        <v>65</v>
      </c>
      <c r="C364" s="8">
        <v>444444711</v>
      </c>
      <c r="D364" s="21"/>
      <c r="E364" s="21"/>
      <c r="F364" s="95" t="s">
        <v>491</v>
      </c>
      <c r="G364" s="21" t="s">
        <v>325</v>
      </c>
      <c r="H364" s="21" t="s">
        <v>323</v>
      </c>
      <c r="I364" s="8"/>
      <c r="J364" s="8"/>
      <c r="K364" s="91">
        <v>244723100.57</v>
      </c>
      <c r="L364" s="8"/>
      <c r="M364" s="8"/>
      <c r="N364" s="8"/>
      <c r="O364" s="12">
        <f t="shared" si="18"/>
        <v>244723100.57</v>
      </c>
      <c r="P364" s="129">
        <f t="shared" si="17"/>
        <v>0.009982248139623364</v>
      </c>
      <c r="Q364" s="8"/>
      <c r="R364" s="13">
        <f t="shared" si="19"/>
        <v>244723100.57</v>
      </c>
      <c r="T364" s="4"/>
    </row>
    <row r="365" spans="1:20" s="19" customFormat="1" ht="15">
      <c r="A365" s="14" t="s">
        <v>324</v>
      </c>
      <c r="B365" s="8" t="s">
        <v>10</v>
      </c>
      <c r="C365" s="8">
        <v>444444471</v>
      </c>
      <c r="D365" s="21"/>
      <c r="E365" s="21"/>
      <c r="F365" s="117">
        <v>2675</v>
      </c>
      <c r="G365" s="21" t="s">
        <v>325</v>
      </c>
      <c r="H365" s="21" t="s">
        <v>323</v>
      </c>
      <c r="I365" s="8"/>
      <c r="J365" s="8"/>
      <c r="K365" s="45">
        <v>13238105.818899998</v>
      </c>
      <c r="L365" s="8"/>
      <c r="M365" s="8"/>
      <c r="N365" s="8"/>
      <c r="O365" s="12">
        <f t="shared" si="18"/>
        <v>13238105.818899998</v>
      </c>
      <c r="P365" s="129">
        <f t="shared" si="17"/>
        <v>0.0005399819505190234</v>
      </c>
      <c r="Q365" s="8"/>
      <c r="R365" s="13">
        <f t="shared" si="19"/>
        <v>13238105.818899998</v>
      </c>
      <c r="T365" s="4"/>
    </row>
    <row r="366" spans="1:20" s="19" customFormat="1" ht="15">
      <c r="A366" s="14" t="s">
        <v>324</v>
      </c>
      <c r="B366" s="8" t="s">
        <v>10</v>
      </c>
      <c r="C366" s="8">
        <v>444444471</v>
      </c>
      <c r="D366" s="21"/>
      <c r="E366" s="21"/>
      <c r="F366" s="117">
        <v>2673</v>
      </c>
      <c r="G366" s="21" t="s">
        <v>325</v>
      </c>
      <c r="H366" s="21" t="s">
        <v>323</v>
      </c>
      <c r="I366" s="8"/>
      <c r="J366" s="8"/>
      <c r="K366" s="45">
        <v>15767853.465</v>
      </c>
      <c r="L366" s="8"/>
      <c r="M366" s="8"/>
      <c r="N366" s="8"/>
      <c r="O366" s="12">
        <f t="shared" si="18"/>
        <v>15767853.465</v>
      </c>
      <c r="P366" s="129">
        <f t="shared" si="17"/>
        <v>0.0006431702832721676</v>
      </c>
      <c r="Q366" s="8"/>
      <c r="R366" s="13">
        <f t="shared" si="19"/>
        <v>15767853.465</v>
      </c>
      <c r="T366" s="4"/>
    </row>
    <row r="367" spans="1:20" s="19" customFormat="1" ht="15">
      <c r="A367" s="14" t="s">
        <v>324</v>
      </c>
      <c r="B367" s="8" t="s">
        <v>10</v>
      </c>
      <c r="C367" s="8">
        <v>444444471</v>
      </c>
      <c r="D367" s="21"/>
      <c r="E367" s="21"/>
      <c r="F367" s="117" t="s">
        <v>492</v>
      </c>
      <c r="G367" s="21" t="s">
        <v>325</v>
      </c>
      <c r="H367" s="21" t="s">
        <v>323</v>
      </c>
      <c r="I367" s="8"/>
      <c r="J367" s="8"/>
      <c r="K367" s="45">
        <v>44872797.5054</v>
      </c>
      <c r="L367" s="8"/>
      <c r="M367" s="8"/>
      <c r="N367" s="8"/>
      <c r="O367" s="12">
        <f t="shared" si="18"/>
        <v>44872797.5054</v>
      </c>
      <c r="P367" s="129">
        <f t="shared" si="17"/>
        <v>0.0018303601023960136</v>
      </c>
      <c r="Q367" s="8"/>
      <c r="R367" s="13">
        <f t="shared" si="19"/>
        <v>44872797.5054</v>
      </c>
      <c r="T367" s="4"/>
    </row>
    <row r="368" spans="1:20" s="19" customFormat="1" ht="15">
      <c r="A368" s="14" t="s">
        <v>324</v>
      </c>
      <c r="B368" s="8" t="s">
        <v>23</v>
      </c>
      <c r="C368" s="8">
        <v>800000366</v>
      </c>
      <c r="D368" s="21"/>
      <c r="E368" s="21"/>
      <c r="F368" s="117" t="s">
        <v>505</v>
      </c>
      <c r="G368" s="21" t="s">
        <v>325</v>
      </c>
      <c r="H368" s="21" t="s">
        <v>323</v>
      </c>
      <c r="I368" s="8"/>
      <c r="J368" s="8"/>
      <c r="K368" s="91">
        <v>12284466.36</v>
      </c>
      <c r="L368" s="8"/>
      <c r="M368" s="8"/>
      <c r="N368" s="8"/>
      <c r="O368" s="12">
        <f t="shared" si="18"/>
        <v>12284466.36</v>
      </c>
      <c r="P368" s="129">
        <f t="shared" si="17"/>
        <v>0.0005010830247849855</v>
      </c>
      <c r="Q368" s="8"/>
      <c r="R368" s="13">
        <f t="shared" si="19"/>
        <v>12284466.36</v>
      </c>
      <c r="T368" s="4"/>
    </row>
    <row r="369" spans="1:20" s="19" customFormat="1" ht="28.8">
      <c r="A369" s="14" t="s">
        <v>324</v>
      </c>
      <c r="B369" s="147" t="s">
        <v>22</v>
      </c>
      <c r="C369" s="146">
        <v>87989876</v>
      </c>
      <c r="D369" s="94" t="s">
        <v>559</v>
      </c>
      <c r="E369" s="21"/>
      <c r="F369" s="159">
        <v>6486</v>
      </c>
      <c r="G369" s="21" t="s">
        <v>325</v>
      </c>
      <c r="H369" s="21" t="s">
        <v>323</v>
      </c>
      <c r="I369" s="8"/>
      <c r="J369" s="8"/>
      <c r="K369" s="38">
        <v>10052788.304599999</v>
      </c>
      <c r="L369" s="8"/>
      <c r="M369" s="8"/>
      <c r="N369" s="8"/>
      <c r="O369" s="12">
        <f t="shared" si="18"/>
        <v>10052788.304599999</v>
      </c>
      <c r="P369" s="129">
        <f t="shared" si="17"/>
        <v>0.00041005294194904643</v>
      </c>
      <c r="Q369" s="8"/>
      <c r="R369" s="13">
        <f t="shared" si="19"/>
        <v>10052788.304599999</v>
      </c>
      <c r="T369" s="4"/>
    </row>
    <row r="370" spans="1:20" s="19" customFormat="1" ht="28.8">
      <c r="A370" s="14" t="s">
        <v>324</v>
      </c>
      <c r="B370" s="147" t="s">
        <v>22</v>
      </c>
      <c r="C370" s="146">
        <v>87989876</v>
      </c>
      <c r="D370" s="94" t="s">
        <v>559</v>
      </c>
      <c r="E370" s="21"/>
      <c r="F370" s="159" t="s">
        <v>506</v>
      </c>
      <c r="G370" s="21" t="s">
        <v>325</v>
      </c>
      <c r="H370" s="21" t="s">
        <v>323</v>
      </c>
      <c r="I370" s="8"/>
      <c r="J370" s="8"/>
      <c r="K370" s="38">
        <v>56715357.6728</v>
      </c>
      <c r="L370" s="8"/>
      <c r="M370" s="8"/>
      <c r="N370" s="8"/>
      <c r="O370" s="12">
        <f t="shared" si="18"/>
        <v>56715357.6728</v>
      </c>
      <c r="P370" s="129">
        <f t="shared" si="17"/>
        <v>0.002313417786464512</v>
      </c>
      <c r="Q370" s="8"/>
      <c r="R370" s="13">
        <f t="shared" si="19"/>
        <v>56715357.6728</v>
      </c>
      <c r="T370" s="4"/>
    </row>
    <row r="371" spans="1:20" s="19" customFormat="1" ht="28.8">
      <c r="A371" s="14" t="s">
        <v>324</v>
      </c>
      <c r="B371" s="147" t="s">
        <v>22</v>
      </c>
      <c r="C371" s="146">
        <v>87989876</v>
      </c>
      <c r="D371" s="94" t="s">
        <v>559</v>
      </c>
      <c r="E371" s="21"/>
      <c r="F371" s="159">
        <v>6587</v>
      </c>
      <c r="G371" s="21" t="s">
        <v>325</v>
      </c>
      <c r="H371" s="21" t="s">
        <v>323</v>
      </c>
      <c r="I371" s="8"/>
      <c r="J371" s="8"/>
      <c r="K371" s="38">
        <v>127956100.9938</v>
      </c>
      <c r="L371" s="8"/>
      <c r="M371" s="8"/>
      <c r="N371" s="8"/>
      <c r="O371" s="12">
        <f t="shared" si="18"/>
        <v>127956100.9938</v>
      </c>
      <c r="P371" s="129">
        <f t="shared" si="17"/>
        <v>0.005219325630166518</v>
      </c>
      <c r="Q371" s="8"/>
      <c r="R371" s="13">
        <f t="shared" si="19"/>
        <v>127956100.9938</v>
      </c>
      <c r="T371" s="4"/>
    </row>
    <row r="372" spans="1:20" s="19" customFormat="1" ht="28.8">
      <c r="A372" s="14" t="s">
        <v>324</v>
      </c>
      <c r="B372" s="147" t="s">
        <v>22</v>
      </c>
      <c r="C372" s="146">
        <v>87989876</v>
      </c>
      <c r="D372" s="94" t="s">
        <v>559</v>
      </c>
      <c r="E372" s="21"/>
      <c r="F372" s="159">
        <v>6586</v>
      </c>
      <c r="G372" s="21" t="s">
        <v>325</v>
      </c>
      <c r="H372" s="21" t="s">
        <v>323</v>
      </c>
      <c r="I372" s="8"/>
      <c r="J372" s="8"/>
      <c r="K372" s="38">
        <v>8478432.765</v>
      </c>
      <c r="L372" s="8"/>
      <c r="M372" s="8"/>
      <c r="N372" s="8"/>
      <c r="O372" s="12">
        <f t="shared" si="18"/>
        <v>8478432.765</v>
      </c>
      <c r="P372" s="129">
        <f t="shared" si="17"/>
        <v>0.0003458350253744623</v>
      </c>
      <c r="Q372" s="8"/>
      <c r="R372" s="13">
        <f t="shared" si="19"/>
        <v>8478432.765</v>
      </c>
      <c r="T372" s="4"/>
    </row>
    <row r="373" spans="1:20" s="19" customFormat="1" ht="28.8">
      <c r="A373" s="14" t="s">
        <v>324</v>
      </c>
      <c r="B373" s="147" t="s">
        <v>22</v>
      </c>
      <c r="C373" s="146">
        <v>87989876</v>
      </c>
      <c r="D373" s="94" t="s">
        <v>559</v>
      </c>
      <c r="E373" s="21"/>
      <c r="F373" s="159" t="s">
        <v>506</v>
      </c>
      <c r="G373" s="21" t="s">
        <v>325</v>
      </c>
      <c r="H373" s="21" t="s">
        <v>323</v>
      </c>
      <c r="I373" s="8"/>
      <c r="J373" s="8"/>
      <c r="K373" s="38">
        <v>8420117.3994</v>
      </c>
      <c r="L373" s="8"/>
      <c r="M373" s="8"/>
      <c r="N373" s="8"/>
      <c r="O373" s="12">
        <f t="shared" si="18"/>
        <v>8420117.3994</v>
      </c>
      <c r="P373" s="129">
        <f t="shared" si="17"/>
        <v>0.0003434563433112806</v>
      </c>
      <c r="Q373" s="8"/>
      <c r="R373" s="13">
        <f t="shared" si="19"/>
        <v>8420117.3994</v>
      </c>
      <c r="T373" s="4"/>
    </row>
    <row r="374" spans="1:20" s="19" customFormat="1" ht="28.8">
      <c r="A374" s="14" t="s">
        <v>324</v>
      </c>
      <c r="B374" s="147" t="s">
        <v>22</v>
      </c>
      <c r="C374" s="146">
        <v>87989876</v>
      </c>
      <c r="D374" s="94" t="s">
        <v>559</v>
      </c>
      <c r="E374" s="21"/>
      <c r="F374" s="159">
        <v>6587</v>
      </c>
      <c r="G374" s="21" t="s">
        <v>325</v>
      </c>
      <c r="H374" s="21" t="s">
        <v>323</v>
      </c>
      <c r="I374" s="8"/>
      <c r="J374" s="8"/>
      <c r="K374" s="38">
        <v>8480344.7442</v>
      </c>
      <c r="L374" s="8"/>
      <c r="M374" s="8"/>
      <c r="N374" s="8"/>
      <c r="O374" s="12">
        <f t="shared" si="18"/>
        <v>8480344.7442</v>
      </c>
      <c r="P374" s="129">
        <f t="shared" si="17"/>
        <v>0.00034591301495030433</v>
      </c>
      <c r="Q374" s="8"/>
      <c r="R374" s="13">
        <f t="shared" si="19"/>
        <v>8480344.7442</v>
      </c>
      <c r="T374" s="4"/>
    </row>
    <row r="375" spans="1:20" s="19" customFormat="1" ht="28.8">
      <c r="A375" s="14" t="s">
        <v>324</v>
      </c>
      <c r="B375" s="147" t="s">
        <v>22</v>
      </c>
      <c r="C375" s="146">
        <v>87989876</v>
      </c>
      <c r="D375" s="94" t="s">
        <v>559</v>
      </c>
      <c r="E375" s="21"/>
      <c r="F375" s="159">
        <v>6586</v>
      </c>
      <c r="G375" s="21" t="s">
        <v>325</v>
      </c>
      <c r="H375" s="21" t="s">
        <v>323</v>
      </c>
      <c r="I375" s="8"/>
      <c r="J375" s="8"/>
      <c r="K375" s="38">
        <v>12268533.2</v>
      </c>
      <c r="L375" s="8"/>
      <c r="M375" s="8"/>
      <c r="N375" s="8"/>
      <c r="O375" s="12">
        <f t="shared" si="18"/>
        <v>12268533.2</v>
      </c>
      <c r="P375" s="129">
        <f t="shared" si="17"/>
        <v>0.0005004331116529687</v>
      </c>
      <c r="Q375" s="8"/>
      <c r="R375" s="13">
        <f t="shared" si="19"/>
        <v>12268533.2</v>
      </c>
      <c r="T375" s="4"/>
    </row>
    <row r="376" spans="1:20" s="19" customFormat="1" ht="28.8">
      <c r="A376" s="14" t="s">
        <v>324</v>
      </c>
      <c r="B376" s="147" t="s">
        <v>22</v>
      </c>
      <c r="C376" s="146">
        <v>87989876</v>
      </c>
      <c r="D376" s="94" t="s">
        <v>559</v>
      </c>
      <c r="E376" s="21"/>
      <c r="F376" s="159">
        <v>6586</v>
      </c>
      <c r="G376" s="21" t="s">
        <v>325</v>
      </c>
      <c r="H376" s="21" t="s">
        <v>323</v>
      </c>
      <c r="I376" s="8"/>
      <c r="J376" s="8"/>
      <c r="K376" s="38">
        <v>42222874</v>
      </c>
      <c r="L376" s="8"/>
      <c r="M376" s="8"/>
      <c r="N376" s="8"/>
      <c r="O376" s="12">
        <f t="shared" si="18"/>
        <v>42222874</v>
      </c>
      <c r="P376" s="129">
        <f t="shared" si="17"/>
        <v>0.0017222697998446324</v>
      </c>
      <c r="Q376" s="8"/>
      <c r="R376" s="13">
        <f t="shared" si="19"/>
        <v>42222874</v>
      </c>
      <c r="T376" s="4"/>
    </row>
    <row r="377" spans="1:20" s="19" customFormat="1" ht="28.8">
      <c r="A377" s="14" t="s">
        <v>324</v>
      </c>
      <c r="B377" s="147" t="s">
        <v>22</v>
      </c>
      <c r="C377" s="146">
        <v>87989876</v>
      </c>
      <c r="D377" s="94" t="s">
        <v>559</v>
      </c>
      <c r="E377" s="21"/>
      <c r="F377" s="159" t="s">
        <v>506</v>
      </c>
      <c r="G377" s="21" t="s">
        <v>325</v>
      </c>
      <c r="H377" s="21" t="s">
        <v>323</v>
      </c>
      <c r="I377" s="8"/>
      <c r="J377" s="8"/>
      <c r="K377" s="38">
        <v>8215535.625</v>
      </c>
      <c r="L377" s="8"/>
      <c r="M377" s="8"/>
      <c r="N377" s="8"/>
      <c r="O377" s="12">
        <f t="shared" si="18"/>
        <v>8215535.625</v>
      </c>
      <c r="P377" s="129">
        <f t="shared" si="17"/>
        <v>0.00033511145869618436</v>
      </c>
      <c r="Q377" s="8"/>
      <c r="R377" s="13">
        <f t="shared" si="19"/>
        <v>8215535.625</v>
      </c>
      <c r="T377" s="4"/>
    </row>
    <row r="378" spans="1:20" s="19" customFormat="1" ht="28.8">
      <c r="A378" s="14" t="s">
        <v>324</v>
      </c>
      <c r="B378" s="147" t="s">
        <v>22</v>
      </c>
      <c r="C378" s="146">
        <v>87989876</v>
      </c>
      <c r="D378" s="94" t="s">
        <v>559</v>
      </c>
      <c r="E378" s="21"/>
      <c r="F378" s="159">
        <v>7051</v>
      </c>
      <c r="G378" s="21" t="s">
        <v>325</v>
      </c>
      <c r="H378" s="21" t="s">
        <v>323</v>
      </c>
      <c r="I378" s="8"/>
      <c r="J378" s="8"/>
      <c r="K378" s="38">
        <v>8030312.64</v>
      </c>
      <c r="L378" s="8"/>
      <c r="M378" s="8"/>
      <c r="N378" s="8"/>
      <c r="O378" s="12">
        <f t="shared" si="18"/>
        <v>8030312.64</v>
      </c>
      <c r="P378" s="129">
        <f t="shared" si="17"/>
        <v>0.00032755621853648855</v>
      </c>
      <c r="Q378" s="8"/>
      <c r="R378" s="13">
        <f t="shared" si="19"/>
        <v>8030312.64</v>
      </c>
      <c r="T378" s="4"/>
    </row>
    <row r="379" spans="1:20" s="19" customFormat="1" ht="28.8">
      <c r="A379" s="14" t="s">
        <v>324</v>
      </c>
      <c r="B379" s="147" t="s">
        <v>22</v>
      </c>
      <c r="C379" s="146">
        <v>87989876</v>
      </c>
      <c r="D379" s="94" t="s">
        <v>559</v>
      </c>
      <c r="E379" s="21"/>
      <c r="F379" s="159">
        <v>7051</v>
      </c>
      <c r="G379" s="21" t="s">
        <v>325</v>
      </c>
      <c r="H379" s="21" t="s">
        <v>323</v>
      </c>
      <c r="I379" s="8"/>
      <c r="J379" s="8"/>
      <c r="K379" s="38">
        <v>6245798.72</v>
      </c>
      <c r="L379" s="8"/>
      <c r="M379" s="8"/>
      <c r="N379" s="8"/>
      <c r="O379" s="12">
        <f t="shared" si="18"/>
        <v>6245798.72</v>
      </c>
      <c r="P379" s="129">
        <f t="shared" si="17"/>
        <v>0.00025476594775060223</v>
      </c>
      <c r="Q379" s="8"/>
      <c r="R379" s="13">
        <f t="shared" si="19"/>
        <v>6245798.72</v>
      </c>
      <c r="T379" s="4"/>
    </row>
    <row r="380" spans="1:20" s="19" customFormat="1" ht="28.8">
      <c r="A380" s="14" t="s">
        <v>324</v>
      </c>
      <c r="B380" s="147" t="s">
        <v>22</v>
      </c>
      <c r="C380" s="146">
        <v>87989876</v>
      </c>
      <c r="D380" s="94" t="s">
        <v>559</v>
      </c>
      <c r="E380" s="21"/>
      <c r="F380" s="159">
        <v>7051</v>
      </c>
      <c r="G380" s="21" t="s">
        <v>325</v>
      </c>
      <c r="H380" s="21" t="s">
        <v>323</v>
      </c>
      <c r="I380" s="8"/>
      <c r="J380" s="8"/>
      <c r="K380" s="38">
        <v>8699505.36</v>
      </c>
      <c r="L380" s="8"/>
      <c r="M380" s="8"/>
      <c r="N380" s="8"/>
      <c r="O380" s="12">
        <f t="shared" si="18"/>
        <v>8699505.36</v>
      </c>
      <c r="P380" s="129">
        <f t="shared" si="17"/>
        <v>0.0003548525700811959</v>
      </c>
      <c r="Q380" s="8"/>
      <c r="R380" s="13">
        <f t="shared" si="19"/>
        <v>8699505.36</v>
      </c>
      <c r="T380" s="4"/>
    </row>
    <row r="381" spans="1:20" s="19" customFormat="1" ht="28.8">
      <c r="A381" s="14" t="s">
        <v>324</v>
      </c>
      <c r="B381" s="147" t="s">
        <v>22</v>
      </c>
      <c r="C381" s="146">
        <v>87989876</v>
      </c>
      <c r="D381" s="94" t="s">
        <v>559</v>
      </c>
      <c r="E381" s="21"/>
      <c r="F381" s="159">
        <v>7050</v>
      </c>
      <c r="G381" s="21" t="s">
        <v>325</v>
      </c>
      <c r="H381" s="21" t="s">
        <v>323</v>
      </c>
      <c r="I381" s="8"/>
      <c r="J381" s="8"/>
      <c r="K381" s="38">
        <v>15329691.565</v>
      </c>
      <c r="L381" s="8"/>
      <c r="M381" s="8"/>
      <c r="N381" s="8"/>
      <c r="O381" s="12">
        <f t="shared" si="18"/>
        <v>15329691.565</v>
      </c>
      <c r="P381" s="129">
        <f t="shared" si="17"/>
        <v>0.0006252976721417045</v>
      </c>
      <c r="Q381" s="8"/>
      <c r="R381" s="13">
        <f t="shared" si="19"/>
        <v>15329691.565</v>
      </c>
      <c r="T381" s="4"/>
    </row>
    <row r="382" spans="1:20" s="19" customFormat="1" ht="28.8">
      <c r="A382" s="14" t="s">
        <v>324</v>
      </c>
      <c r="B382" s="147" t="s">
        <v>22</v>
      </c>
      <c r="C382" s="146">
        <v>87989876</v>
      </c>
      <c r="D382" s="94" t="s">
        <v>559</v>
      </c>
      <c r="E382" s="21"/>
      <c r="F382" s="159">
        <v>7243</v>
      </c>
      <c r="G382" s="21" t="s">
        <v>325</v>
      </c>
      <c r="H382" s="21" t="s">
        <v>323</v>
      </c>
      <c r="I382" s="8"/>
      <c r="J382" s="8"/>
      <c r="K382" s="38">
        <v>12268533.2</v>
      </c>
      <c r="L382" s="8"/>
      <c r="M382" s="8"/>
      <c r="N382" s="8"/>
      <c r="O382" s="12">
        <f t="shared" si="18"/>
        <v>12268533.2</v>
      </c>
      <c r="P382" s="129">
        <f t="shared" si="17"/>
        <v>0.0005004331116529687</v>
      </c>
      <c r="Q382" s="8"/>
      <c r="R382" s="13">
        <f t="shared" si="19"/>
        <v>12268533.2</v>
      </c>
      <c r="T382" s="4"/>
    </row>
    <row r="383" spans="1:20" s="19" customFormat="1" ht="28.8">
      <c r="A383" s="14" t="s">
        <v>324</v>
      </c>
      <c r="B383" s="147" t="s">
        <v>22</v>
      </c>
      <c r="C383" s="146">
        <v>87989876</v>
      </c>
      <c r="D383" s="94" t="s">
        <v>559</v>
      </c>
      <c r="E383" s="21"/>
      <c r="F383" s="159">
        <v>7243</v>
      </c>
      <c r="G383" s="21" t="s">
        <v>325</v>
      </c>
      <c r="H383" s="21" t="s">
        <v>323</v>
      </c>
      <c r="I383" s="8"/>
      <c r="J383" s="8"/>
      <c r="K383" s="38">
        <v>6691927.2</v>
      </c>
      <c r="L383" s="8"/>
      <c r="M383" s="8"/>
      <c r="N383" s="8"/>
      <c r="O383" s="12">
        <f t="shared" si="18"/>
        <v>6691927.2</v>
      </c>
      <c r="P383" s="129">
        <f t="shared" si="17"/>
        <v>0.00027296351544707384</v>
      </c>
      <c r="Q383" s="8"/>
      <c r="R383" s="13">
        <f t="shared" si="19"/>
        <v>6691927.2</v>
      </c>
      <c r="T383" s="4"/>
    </row>
    <row r="384" spans="1:20" s="19" customFormat="1" ht="28.8">
      <c r="A384" s="14" t="s">
        <v>324</v>
      </c>
      <c r="B384" s="147" t="s">
        <v>22</v>
      </c>
      <c r="C384" s="146">
        <v>87989876</v>
      </c>
      <c r="D384" s="94" t="s">
        <v>559</v>
      </c>
      <c r="E384" s="21"/>
      <c r="F384" s="159">
        <v>7243</v>
      </c>
      <c r="G384" s="21" t="s">
        <v>325</v>
      </c>
      <c r="H384" s="21" t="s">
        <v>323</v>
      </c>
      <c r="I384" s="8"/>
      <c r="J384" s="8"/>
      <c r="K384" s="38">
        <v>10037890.8</v>
      </c>
      <c r="L384" s="8"/>
      <c r="M384" s="8"/>
      <c r="N384" s="8"/>
      <c r="O384" s="12">
        <f t="shared" si="18"/>
        <v>10037890.8</v>
      </c>
      <c r="P384" s="129">
        <f t="shared" si="17"/>
        <v>0.00040944527317061073</v>
      </c>
      <c r="Q384" s="8"/>
      <c r="R384" s="13">
        <f t="shared" si="19"/>
        <v>10037890.8</v>
      </c>
      <c r="T384" s="4"/>
    </row>
    <row r="385" spans="1:20" s="19" customFormat="1" ht="28.8">
      <c r="A385" s="14" t="s">
        <v>324</v>
      </c>
      <c r="B385" s="147" t="s">
        <v>22</v>
      </c>
      <c r="C385" s="146">
        <v>87989876</v>
      </c>
      <c r="D385" s="94" t="s">
        <v>559</v>
      </c>
      <c r="E385" s="21"/>
      <c r="F385" s="159">
        <v>4870</v>
      </c>
      <c r="G385" s="21" t="s">
        <v>325</v>
      </c>
      <c r="H385" s="21" t="s">
        <v>323</v>
      </c>
      <c r="I385" s="8"/>
      <c r="J385" s="8"/>
      <c r="K385" s="38">
        <v>129725677.57630001</v>
      </c>
      <c r="L385" s="8"/>
      <c r="M385" s="8"/>
      <c r="N385" s="8"/>
      <c r="O385" s="12">
        <f t="shared" si="18"/>
        <v>129725677.57630001</v>
      </c>
      <c r="P385" s="129">
        <f t="shared" si="17"/>
        <v>0.005291506607391139</v>
      </c>
      <c r="Q385" s="8"/>
      <c r="R385" s="13">
        <f t="shared" si="19"/>
        <v>129725677.57630001</v>
      </c>
      <c r="T385" s="4"/>
    </row>
    <row r="386" spans="1:20" s="19" customFormat="1" ht="28.8">
      <c r="A386" s="14" t="s">
        <v>324</v>
      </c>
      <c r="B386" s="147" t="s">
        <v>22</v>
      </c>
      <c r="C386" s="146">
        <v>87989876</v>
      </c>
      <c r="D386" s="94" t="s">
        <v>559</v>
      </c>
      <c r="E386" s="21"/>
      <c r="F386" s="159">
        <v>7346</v>
      </c>
      <c r="G386" s="21" t="s">
        <v>325</v>
      </c>
      <c r="H386" s="21" t="s">
        <v>323</v>
      </c>
      <c r="I386" s="8"/>
      <c r="J386" s="8"/>
      <c r="K386" s="38">
        <v>31228993.6</v>
      </c>
      <c r="L386" s="8"/>
      <c r="M386" s="8"/>
      <c r="N386" s="8"/>
      <c r="O386" s="12">
        <f t="shared" si="18"/>
        <v>31228993.6</v>
      </c>
      <c r="P386" s="129">
        <f t="shared" si="17"/>
        <v>0.0012738297387530112</v>
      </c>
      <c r="Q386" s="8"/>
      <c r="R386" s="13">
        <f t="shared" si="19"/>
        <v>31228993.6</v>
      </c>
      <c r="T386" s="4"/>
    </row>
    <row r="387" spans="1:20" s="19" customFormat="1" ht="15">
      <c r="A387" s="14" t="s">
        <v>326</v>
      </c>
      <c r="B387" s="8" t="s">
        <v>66</v>
      </c>
      <c r="C387" s="8">
        <v>900763443</v>
      </c>
      <c r="D387" s="21"/>
      <c r="E387" s="21"/>
      <c r="F387" s="8"/>
      <c r="G387" s="21" t="s">
        <v>327</v>
      </c>
      <c r="H387" s="21" t="s">
        <v>328</v>
      </c>
      <c r="I387" s="8"/>
      <c r="J387" s="8"/>
      <c r="K387" s="38">
        <v>6760300</v>
      </c>
      <c r="L387" s="8"/>
      <c r="M387" s="8"/>
      <c r="N387" s="8"/>
      <c r="O387" s="12">
        <f t="shared" si="18"/>
        <v>6760300</v>
      </c>
      <c r="P387" s="129">
        <f t="shared" si="17"/>
        <v>0.00027575243996630046</v>
      </c>
      <c r="Q387" s="8"/>
      <c r="R387" s="13">
        <f t="shared" si="19"/>
        <v>6760300</v>
      </c>
      <c r="T387" s="4"/>
    </row>
    <row r="388" spans="1:20" s="19" customFormat="1" ht="15">
      <c r="A388" s="14" t="s">
        <v>326</v>
      </c>
      <c r="B388" s="8" t="s">
        <v>30</v>
      </c>
      <c r="C388" s="8">
        <v>830067649</v>
      </c>
      <c r="D388" s="21"/>
      <c r="E388" s="21"/>
      <c r="F388" s="8"/>
      <c r="G388" s="21" t="s">
        <v>327</v>
      </c>
      <c r="H388" s="21" t="s">
        <v>328</v>
      </c>
      <c r="I388" s="8"/>
      <c r="J388" s="8"/>
      <c r="K388" s="4">
        <v>14764417</v>
      </c>
      <c r="L388" s="8"/>
      <c r="M388" s="8"/>
      <c r="N388" s="8"/>
      <c r="O388" s="12">
        <f t="shared" si="18"/>
        <v>14764417</v>
      </c>
      <c r="P388" s="129">
        <f t="shared" si="17"/>
        <v>0.0006022401391106793</v>
      </c>
      <c r="Q388" s="8"/>
      <c r="R388" s="13">
        <f t="shared" si="19"/>
        <v>14764417</v>
      </c>
      <c r="T388" s="4"/>
    </row>
    <row r="389" spans="1:20" s="19" customFormat="1" ht="15">
      <c r="A389" s="14" t="s">
        <v>326</v>
      </c>
      <c r="B389" s="8" t="s">
        <v>26</v>
      </c>
      <c r="C389" s="8">
        <v>800164216</v>
      </c>
      <c r="D389" s="21"/>
      <c r="E389" s="21"/>
      <c r="F389" s="8"/>
      <c r="G389" s="21" t="s">
        <v>327</v>
      </c>
      <c r="H389" s="21" t="s">
        <v>328</v>
      </c>
      <c r="I389" s="8"/>
      <c r="J389" s="8"/>
      <c r="K389" s="4">
        <v>12776058</v>
      </c>
      <c r="L389" s="8"/>
      <c r="M389" s="8"/>
      <c r="N389" s="8"/>
      <c r="O389" s="12">
        <f t="shared" si="18"/>
        <v>12776058</v>
      </c>
      <c r="P389" s="129">
        <f t="shared" si="17"/>
        <v>0.0005211350334528013</v>
      </c>
      <c r="Q389" s="8"/>
      <c r="R389" s="13">
        <f t="shared" si="19"/>
        <v>12776058</v>
      </c>
      <c r="T389" s="4"/>
    </row>
    <row r="390" spans="1:20" s="19" customFormat="1" ht="15">
      <c r="A390" s="14" t="s">
        <v>326</v>
      </c>
      <c r="B390" s="8" t="s">
        <v>44</v>
      </c>
      <c r="C390" s="8">
        <v>900469255</v>
      </c>
      <c r="D390" s="21"/>
      <c r="E390" s="21"/>
      <c r="F390" s="8"/>
      <c r="G390" s="21" t="s">
        <v>327</v>
      </c>
      <c r="H390" s="21" t="s">
        <v>328</v>
      </c>
      <c r="I390" s="8"/>
      <c r="J390" s="8"/>
      <c r="K390" s="4">
        <v>7159877</v>
      </c>
      <c r="L390" s="8"/>
      <c r="M390" s="8"/>
      <c r="N390" s="8"/>
      <c r="O390" s="12">
        <f t="shared" si="18"/>
        <v>7159877</v>
      </c>
      <c r="P390" s="129">
        <f aca="true" t="shared" si="20" ref="P390:P453">+O390/$O$460</f>
        <v>0.00029205117415034767</v>
      </c>
      <c r="Q390" s="8"/>
      <c r="R390" s="13">
        <f t="shared" si="19"/>
        <v>7159877</v>
      </c>
      <c r="T390" s="4"/>
    </row>
    <row r="391" spans="1:20" s="19" customFormat="1" ht="15">
      <c r="A391" s="14" t="s">
        <v>326</v>
      </c>
      <c r="B391" s="8" t="s">
        <v>56</v>
      </c>
      <c r="C391" s="8">
        <v>91271903</v>
      </c>
      <c r="D391" s="21"/>
      <c r="E391" s="21"/>
      <c r="F391" s="8"/>
      <c r="G391" s="21" t="s">
        <v>327</v>
      </c>
      <c r="H391" s="21" t="s">
        <v>328</v>
      </c>
      <c r="I391" s="8"/>
      <c r="J391" s="8"/>
      <c r="K391" s="4">
        <v>7562172</v>
      </c>
      <c r="L391" s="8"/>
      <c r="M391" s="8"/>
      <c r="N391" s="8"/>
      <c r="O391" s="12">
        <f aca="true" t="shared" si="21" ref="O391:O454">+K391+N391</f>
        <v>7562172</v>
      </c>
      <c r="P391" s="129">
        <f t="shared" si="20"/>
        <v>0.0003084607754751769</v>
      </c>
      <c r="Q391" s="8"/>
      <c r="R391" s="13">
        <f aca="true" t="shared" si="22" ref="R391:R454">+O391+Q391</f>
        <v>7562172</v>
      </c>
      <c r="T391" s="4"/>
    </row>
    <row r="392" spans="1:20" s="19" customFormat="1" ht="15">
      <c r="A392" s="14" t="s">
        <v>326</v>
      </c>
      <c r="B392" s="8" t="s">
        <v>19</v>
      </c>
      <c r="C392" s="8">
        <v>79512780</v>
      </c>
      <c r="D392" s="21"/>
      <c r="E392" s="21"/>
      <c r="F392" s="8"/>
      <c r="G392" s="21" t="s">
        <v>327</v>
      </c>
      <c r="H392" s="21" t="s">
        <v>328</v>
      </c>
      <c r="I392" s="8"/>
      <c r="J392" s="8"/>
      <c r="K392" s="4">
        <v>4123104</v>
      </c>
      <c r="L392" s="8"/>
      <c r="M392" s="8"/>
      <c r="N392" s="8"/>
      <c r="O392" s="12">
        <f t="shared" si="21"/>
        <v>4123104</v>
      </c>
      <c r="P392" s="129">
        <f t="shared" si="20"/>
        <v>0.00016818129198923322</v>
      </c>
      <c r="Q392" s="8"/>
      <c r="R392" s="13">
        <f t="shared" si="22"/>
        <v>4123104</v>
      </c>
      <c r="T392" s="4"/>
    </row>
    <row r="393" spans="1:20" s="19" customFormat="1" ht="15">
      <c r="A393" s="14" t="s">
        <v>326</v>
      </c>
      <c r="B393" s="8" t="s">
        <v>69</v>
      </c>
      <c r="C393" s="8">
        <v>800177254</v>
      </c>
      <c r="D393" s="21"/>
      <c r="E393" s="21"/>
      <c r="F393" s="8"/>
      <c r="G393" s="21" t="s">
        <v>327</v>
      </c>
      <c r="H393" s="21" t="s">
        <v>328</v>
      </c>
      <c r="I393" s="8"/>
      <c r="J393" s="8"/>
      <c r="K393" s="4">
        <v>3457850</v>
      </c>
      <c r="L393" s="8"/>
      <c r="M393" s="8"/>
      <c r="N393" s="8"/>
      <c r="O393" s="12">
        <f t="shared" si="21"/>
        <v>3457850</v>
      </c>
      <c r="P393" s="129">
        <f t="shared" si="20"/>
        <v>0.00014104560071852905</v>
      </c>
      <c r="Q393" s="8"/>
      <c r="R393" s="13">
        <f t="shared" si="22"/>
        <v>3457850</v>
      </c>
      <c r="T393" s="4"/>
    </row>
    <row r="394" spans="1:20" s="19" customFormat="1" ht="15">
      <c r="A394" s="14" t="s">
        <v>326</v>
      </c>
      <c r="B394" s="8" t="s">
        <v>66</v>
      </c>
      <c r="C394" s="8">
        <v>900763443</v>
      </c>
      <c r="D394" s="21"/>
      <c r="E394" s="21"/>
      <c r="F394" s="8"/>
      <c r="G394" s="21" t="s">
        <v>327</v>
      </c>
      <c r="H394" s="21" t="s">
        <v>328</v>
      </c>
      <c r="I394" s="8"/>
      <c r="J394" s="8"/>
      <c r="K394" s="4">
        <v>3219300</v>
      </c>
      <c r="L394" s="8"/>
      <c r="M394" s="8"/>
      <c r="N394" s="8"/>
      <c r="O394" s="12">
        <f t="shared" si="21"/>
        <v>3219300</v>
      </c>
      <c r="P394" s="129">
        <f t="shared" si="20"/>
        <v>0.00013131515317123664</v>
      </c>
      <c r="Q394" s="8"/>
      <c r="R394" s="13">
        <f t="shared" si="22"/>
        <v>3219300</v>
      </c>
      <c r="T394" s="4"/>
    </row>
    <row r="395" spans="1:20" s="19" customFormat="1" ht="15">
      <c r="A395" s="14" t="s">
        <v>326</v>
      </c>
      <c r="B395" s="8" t="s">
        <v>68</v>
      </c>
      <c r="C395" s="8">
        <v>41782822</v>
      </c>
      <c r="D395" s="21"/>
      <c r="E395" s="21"/>
      <c r="F395" s="8"/>
      <c r="G395" s="21" t="s">
        <v>327</v>
      </c>
      <c r="H395" s="21" t="s">
        <v>328</v>
      </c>
      <c r="I395" s="8"/>
      <c r="J395" s="8"/>
      <c r="K395" s="4">
        <v>3169480</v>
      </c>
      <c r="L395" s="8"/>
      <c r="M395" s="8"/>
      <c r="N395" s="8"/>
      <c r="O395" s="12">
        <f t="shared" si="21"/>
        <v>3169480</v>
      </c>
      <c r="P395" s="129">
        <f t="shared" si="20"/>
        <v>0.0001292829968232756</v>
      </c>
      <c r="Q395" s="8"/>
      <c r="R395" s="13">
        <f t="shared" si="22"/>
        <v>3169480</v>
      </c>
      <c r="T395" s="4"/>
    </row>
    <row r="396" spans="1:20" s="19" customFormat="1" ht="15">
      <c r="A396" s="14" t="s">
        <v>326</v>
      </c>
      <c r="B396" s="8" t="s">
        <v>273</v>
      </c>
      <c r="C396" s="8">
        <v>900140423</v>
      </c>
      <c r="D396" s="21"/>
      <c r="E396" s="21"/>
      <c r="F396" s="8"/>
      <c r="G396" s="21" t="s">
        <v>327</v>
      </c>
      <c r="H396" s="21" t="s">
        <v>328</v>
      </c>
      <c r="I396" s="8"/>
      <c r="J396" s="8"/>
      <c r="K396" s="4">
        <v>2825911</v>
      </c>
      <c r="L396" s="8"/>
      <c r="M396" s="8"/>
      <c r="N396" s="8"/>
      <c r="O396" s="12">
        <f t="shared" si="21"/>
        <v>2825911</v>
      </c>
      <c r="P396" s="129">
        <f t="shared" si="20"/>
        <v>0.0001152688273268358</v>
      </c>
      <c r="Q396" s="8"/>
      <c r="R396" s="13">
        <f t="shared" si="22"/>
        <v>2825911</v>
      </c>
      <c r="T396" s="4"/>
    </row>
    <row r="397" spans="1:20" s="19" customFormat="1" ht="15">
      <c r="A397" s="14" t="s">
        <v>326</v>
      </c>
      <c r="B397" s="8" t="s">
        <v>73</v>
      </c>
      <c r="C397" s="8">
        <v>900270534</v>
      </c>
      <c r="D397" s="21"/>
      <c r="E397" s="21"/>
      <c r="F397" s="8"/>
      <c r="G397" s="21" t="s">
        <v>327</v>
      </c>
      <c r="H397" s="21" t="s">
        <v>328</v>
      </c>
      <c r="I397" s="8"/>
      <c r="J397" s="8"/>
      <c r="K397" s="4">
        <v>2659097</v>
      </c>
      <c r="L397" s="8"/>
      <c r="M397" s="8"/>
      <c r="N397" s="8"/>
      <c r="O397" s="12">
        <f t="shared" si="21"/>
        <v>2659097</v>
      </c>
      <c r="P397" s="129">
        <f t="shared" si="20"/>
        <v>0.00010846448912874719</v>
      </c>
      <c r="Q397" s="8"/>
      <c r="R397" s="13">
        <f t="shared" si="22"/>
        <v>2659097</v>
      </c>
      <c r="T397" s="4"/>
    </row>
    <row r="398" spans="1:20" s="19" customFormat="1" ht="15">
      <c r="A398" s="14" t="s">
        <v>326</v>
      </c>
      <c r="B398" s="8" t="s">
        <v>14</v>
      </c>
      <c r="C398" s="8">
        <v>19075198</v>
      </c>
      <c r="D398" s="21"/>
      <c r="E398" s="21"/>
      <c r="F398" s="8"/>
      <c r="G398" s="21" t="s">
        <v>327</v>
      </c>
      <c r="H398" s="21" t="s">
        <v>328</v>
      </c>
      <c r="I398" s="8"/>
      <c r="J398" s="8"/>
      <c r="K398" s="4">
        <v>2302508</v>
      </c>
      <c r="L398" s="8"/>
      <c r="M398" s="8"/>
      <c r="N398" s="8"/>
      <c r="O398" s="12">
        <f t="shared" si="21"/>
        <v>2302508</v>
      </c>
      <c r="P398" s="129">
        <f t="shared" si="20"/>
        <v>9.391923421178447E-05</v>
      </c>
      <c r="Q398" s="8"/>
      <c r="R398" s="13">
        <f t="shared" si="22"/>
        <v>2302508</v>
      </c>
      <c r="T398" s="4"/>
    </row>
    <row r="399" spans="1:20" s="19" customFormat="1" ht="15">
      <c r="A399" s="14" t="s">
        <v>326</v>
      </c>
      <c r="B399" s="8" t="s">
        <v>274</v>
      </c>
      <c r="C399" s="8">
        <v>830005919</v>
      </c>
      <c r="D399" s="21"/>
      <c r="E399" s="21"/>
      <c r="F399" s="8"/>
      <c r="G399" s="21" t="s">
        <v>327</v>
      </c>
      <c r="H399" s="21" t="s">
        <v>328</v>
      </c>
      <c r="I399" s="8"/>
      <c r="J399" s="8"/>
      <c r="K399" s="4">
        <v>2146200</v>
      </c>
      <c r="L399" s="8"/>
      <c r="M399" s="8"/>
      <c r="N399" s="8"/>
      <c r="O399" s="12">
        <f t="shared" si="21"/>
        <v>2146200</v>
      </c>
      <c r="P399" s="129">
        <f t="shared" si="20"/>
        <v>8.754343544749109E-05</v>
      </c>
      <c r="Q399" s="8"/>
      <c r="R399" s="13">
        <f t="shared" si="22"/>
        <v>2146200</v>
      </c>
      <c r="T399" s="4"/>
    </row>
    <row r="400" spans="1:20" s="19" customFormat="1" ht="15">
      <c r="A400" s="14" t="s">
        <v>326</v>
      </c>
      <c r="B400" s="8" t="s">
        <v>72</v>
      </c>
      <c r="C400" s="8">
        <v>900198119</v>
      </c>
      <c r="D400" s="21"/>
      <c r="E400" s="21"/>
      <c r="F400" s="8"/>
      <c r="G400" s="21" t="s">
        <v>327</v>
      </c>
      <c r="H400" s="21" t="s">
        <v>328</v>
      </c>
      <c r="I400" s="8"/>
      <c r="J400" s="8"/>
      <c r="K400" s="4">
        <v>1446000</v>
      </c>
      <c r="L400" s="8"/>
      <c r="M400" s="8"/>
      <c r="N400" s="8"/>
      <c r="O400" s="12">
        <f t="shared" si="21"/>
        <v>1446000</v>
      </c>
      <c r="P400" s="129">
        <f t="shared" si="20"/>
        <v>5.89822978553127E-05</v>
      </c>
      <c r="Q400" s="8"/>
      <c r="R400" s="13">
        <f t="shared" si="22"/>
        <v>1446000</v>
      </c>
      <c r="T400" s="4"/>
    </row>
    <row r="401" spans="1:20" s="19" customFormat="1" ht="15">
      <c r="A401" s="14" t="s">
        <v>326</v>
      </c>
      <c r="B401" s="8" t="s">
        <v>275</v>
      </c>
      <c r="C401" s="8">
        <v>79501100</v>
      </c>
      <c r="D401" s="21"/>
      <c r="E401" s="21"/>
      <c r="F401" s="8"/>
      <c r="G401" s="21" t="s">
        <v>327</v>
      </c>
      <c r="H401" s="21" t="s">
        <v>328</v>
      </c>
      <c r="I401" s="8"/>
      <c r="J401" s="8"/>
      <c r="K401" s="4">
        <v>585645</v>
      </c>
      <c r="L401" s="8"/>
      <c r="M401" s="8"/>
      <c r="N401" s="8"/>
      <c r="O401" s="12">
        <f t="shared" si="21"/>
        <v>585645</v>
      </c>
      <c r="P401" s="129">
        <f t="shared" si="20"/>
        <v>2.388844248096446E-05</v>
      </c>
      <c r="Q401" s="8"/>
      <c r="R401" s="13">
        <f t="shared" si="22"/>
        <v>585645</v>
      </c>
      <c r="T401" s="4"/>
    </row>
    <row r="402" spans="1:20" s="19" customFormat="1" ht="15">
      <c r="A402" s="14" t="s">
        <v>326</v>
      </c>
      <c r="B402" s="8" t="s">
        <v>71</v>
      </c>
      <c r="C402" s="8">
        <v>830131180</v>
      </c>
      <c r="D402" s="21"/>
      <c r="E402" s="21"/>
      <c r="F402" s="8"/>
      <c r="G402" s="21" t="s">
        <v>327</v>
      </c>
      <c r="H402" s="21" t="s">
        <v>328</v>
      </c>
      <c r="I402" s="8"/>
      <c r="J402" s="8"/>
      <c r="K402" s="4">
        <v>578725</v>
      </c>
      <c r="L402" s="8"/>
      <c r="M402" s="8"/>
      <c r="N402" s="8"/>
      <c r="O402" s="12">
        <f t="shared" si="21"/>
        <v>578725</v>
      </c>
      <c r="P402" s="129">
        <f t="shared" si="20"/>
        <v>2.360617588265273E-05</v>
      </c>
      <c r="Q402" s="8"/>
      <c r="R402" s="13">
        <f t="shared" si="22"/>
        <v>578725</v>
      </c>
      <c r="T402" s="4"/>
    </row>
    <row r="403" spans="1:20" s="19" customFormat="1" ht="15">
      <c r="A403" s="14" t="s">
        <v>326</v>
      </c>
      <c r="B403" s="8" t="s">
        <v>67</v>
      </c>
      <c r="C403" s="8">
        <v>41384449</v>
      </c>
      <c r="D403" s="21"/>
      <c r="E403" s="21"/>
      <c r="F403" s="8"/>
      <c r="G403" s="21" t="s">
        <v>327</v>
      </c>
      <c r="H403" s="21" t="s">
        <v>328</v>
      </c>
      <c r="I403" s="8"/>
      <c r="J403" s="8"/>
      <c r="K403" s="4">
        <v>127500</v>
      </c>
      <c r="L403" s="8"/>
      <c r="M403" s="8"/>
      <c r="N403" s="8"/>
      <c r="O403" s="12">
        <f t="shared" si="21"/>
        <v>127500</v>
      </c>
      <c r="P403" s="129">
        <f t="shared" si="20"/>
        <v>5.2007212839228E-06</v>
      </c>
      <c r="Q403" s="8"/>
      <c r="R403" s="13">
        <f t="shared" si="22"/>
        <v>127500</v>
      </c>
      <c r="T403" s="4"/>
    </row>
    <row r="404" spans="1:20" s="19" customFormat="1" ht="15">
      <c r="A404" s="14" t="s">
        <v>326</v>
      </c>
      <c r="B404" s="8" t="s">
        <v>276</v>
      </c>
      <c r="C404" s="8">
        <v>830048286</v>
      </c>
      <c r="D404" s="21"/>
      <c r="E404" s="21"/>
      <c r="F404" s="8"/>
      <c r="G404" s="21" t="s">
        <v>327</v>
      </c>
      <c r="H404" s="21" t="s">
        <v>328</v>
      </c>
      <c r="I404" s="8"/>
      <c r="J404" s="8"/>
      <c r="K404" s="38">
        <v>2894425</v>
      </c>
      <c r="L404" s="8"/>
      <c r="M404" s="8"/>
      <c r="N404" s="8"/>
      <c r="O404" s="12">
        <f t="shared" si="21"/>
        <v>2894425</v>
      </c>
      <c r="P404" s="129">
        <f t="shared" si="20"/>
        <v>0.00011806351138994707</v>
      </c>
      <c r="Q404" s="8"/>
      <c r="R404" s="13">
        <f t="shared" si="22"/>
        <v>2894425</v>
      </c>
      <c r="T404" s="4"/>
    </row>
    <row r="405" spans="1:20" s="19" customFormat="1" ht="15">
      <c r="A405" s="14" t="s">
        <v>326</v>
      </c>
      <c r="B405" s="8" t="s">
        <v>57</v>
      </c>
      <c r="C405" s="8">
        <v>830076882</v>
      </c>
      <c r="D405" s="21"/>
      <c r="E405" s="21"/>
      <c r="F405" s="8"/>
      <c r="G405" s="21" t="s">
        <v>327</v>
      </c>
      <c r="H405" s="21" t="s">
        <v>328</v>
      </c>
      <c r="I405" s="8"/>
      <c r="J405" s="8"/>
      <c r="K405" s="4">
        <v>2395440271</v>
      </c>
      <c r="L405" s="8"/>
      <c r="M405" s="8"/>
      <c r="N405" s="8"/>
      <c r="O405" s="12">
        <f t="shared" si="21"/>
        <v>2395440271</v>
      </c>
      <c r="P405" s="129">
        <f t="shared" si="20"/>
        <v>0.09770993883729805</v>
      </c>
      <c r="Q405" s="8"/>
      <c r="R405" s="13">
        <f t="shared" si="22"/>
        <v>2395440271</v>
      </c>
      <c r="T405" s="4"/>
    </row>
    <row r="406" spans="1:20" s="19" customFormat="1" ht="15">
      <c r="A406" s="14" t="s">
        <v>326</v>
      </c>
      <c r="B406" s="8" t="s">
        <v>64</v>
      </c>
      <c r="C406" s="8">
        <v>900969198</v>
      </c>
      <c r="D406" s="21"/>
      <c r="E406" s="21"/>
      <c r="F406" s="8"/>
      <c r="G406" s="21" t="s">
        <v>327</v>
      </c>
      <c r="H406" s="21" t="s">
        <v>328</v>
      </c>
      <c r="I406" s="8"/>
      <c r="J406" s="8"/>
      <c r="K406" s="4">
        <v>334040819.6</v>
      </c>
      <c r="L406" s="8"/>
      <c r="M406" s="8"/>
      <c r="N406" s="8"/>
      <c r="O406" s="12">
        <f t="shared" si="21"/>
        <v>334040819.6</v>
      </c>
      <c r="P406" s="129">
        <f t="shared" si="20"/>
        <v>0.013625515295629307</v>
      </c>
      <c r="Q406" s="8"/>
      <c r="R406" s="13">
        <f t="shared" si="22"/>
        <v>334040819.6</v>
      </c>
      <c r="T406" s="4"/>
    </row>
    <row r="407" spans="1:20" s="19" customFormat="1" ht="15">
      <c r="A407" s="14" t="s">
        <v>326</v>
      </c>
      <c r="B407" s="8" t="s">
        <v>70</v>
      </c>
      <c r="C407" s="8">
        <v>830053700</v>
      </c>
      <c r="D407" s="21"/>
      <c r="E407" s="21"/>
      <c r="F407" s="8"/>
      <c r="G407" s="21" t="s">
        <v>327</v>
      </c>
      <c r="H407" s="21" t="s">
        <v>328</v>
      </c>
      <c r="I407" s="8"/>
      <c r="J407" s="8"/>
      <c r="K407" s="4">
        <v>102237774</v>
      </c>
      <c r="L407" s="8"/>
      <c r="M407" s="8"/>
      <c r="N407" s="8"/>
      <c r="O407" s="12">
        <f t="shared" si="21"/>
        <v>102237774</v>
      </c>
      <c r="P407" s="129">
        <f t="shared" si="20"/>
        <v>0.0041702758216681495</v>
      </c>
      <c r="Q407" s="8"/>
      <c r="R407" s="13">
        <f t="shared" si="22"/>
        <v>102237774</v>
      </c>
      <c r="T407" s="4"/>
    </row>
    <row r="408" spans="1:20" s="19" customFormat="1" ht="15">
      <c r="A408" s="14" t="s">
        <v>326</v>
      </c>
      <c r="B408" s="8" t="s">
        <v>34</v>
      </c>
      <c r="C408" s="8">
        <v>860002120</v>
      </c>
      <c r="D408" s="21"/>
      <c r="E408" s="21"/>
      <c r="F408" s="8"/>
      <c r="G408" s="21" t="s">
        <v>327</v>
      </c>
      <c r="H408" s="21" t="s">
        <v>328</v>
      </c>
      <c r="I408" s="8"/>
      <c r="J408" s="8"/>
      <c r="K408" s="4">
        <v>89018090</v>
      </c>
      <c r="L408" s="8"/>
      <c r="M408" s="8"/>
      <c r="N408" s="8"/>
      <c r="O408" s="12">
        <f t="shared" si="21"/>
        <v>89018090</v>
      </c>
      <c r="P408" s="129">
        <f t="shared" si="20"/>
        <v>0.0036310452966051405</v>
      </c>
      <c r="Q408" s="8"/>
      <c r="R408" s="13">
        <f t="shared" si="22"/>
        <v>89018090</v>
      </c>
      <c r="T408" s="4"/>
    </row>
    <row r="409" spans="1:20" s="19" customFormat="1" ht="15">
      <c r="A409" s="14" t="s">
        <v>326</v>
      </c>
      <c r="B409" s="8" t="s">
        <v>278</v>
      </c>
      <c r="C409" s="8">
        <v>800229048</v>
      </c>
      <c r="D409" s="21"/>
      <c r="E409" s="21"/>
      <c r="F409" s="8"/>
      <c r="G409" s="21" t="s">
        <v>327</v>
      </c>
      <c r="H409" s="21" t="s">
        <v>328</v>
      </c>
      <c r="I409" s="8"/>
      <c r="J409" s="8"/>
      <c r="K409" s="4">
        <v>80535176</v>
      </c>
      <c r="L409" s="8"/>
      <c r="M409" s="8"/>
      <c r="N409" s="8"/>
      <c r="O409" s="12">
        <f t="shared" si="21"/>
        <v>80535176</v>
      </c>
      <c r="P409" s="129">
        <f t="shared" si="20"/>
        <v>0.003285027481785637</v>
      </c>
      <c r="Q409" s="8"/>
      <c r="R409" s="13">
        <f t="shared" si="22"/>
        <v>80535176</v>
      </c>
      <c r="T409" s="4"/>
    </row>
    <row r="410" spans="1:20" s="19" customFormat="1" ht="15">
      <c r="A410" s="14" t="s">
        <v>326</v>
      </c>
      <c r="B410" s="8" t="s">
        <v>16</v>
      </c>
      <c r="C410" s="8">
        <v>37827124</v>
      </c>
      <c r="D410" s="21"/>
      <c r="E410" s="21"/>
      <c r="F410" s="8"/>
      <c r="G410" s="21" t="s">
        <v>327</v>
      </c>
      <c r="H410" s="21" t="s">
        <v>328</v>
      </c>
      <c r="I410" s="8"/>
      <c r="J410" s="8"/>
      <c r="K410" s="4">
        <v>38748593</v>
      </c>
      <c r="L410" s="8"/>
      <c r="M410" s="8"/>
      <c r="N410" s="8"/>
      <c r="O410" s="12">
        <f t="shared" si="21"/>
        <v>38748593</v>
      </c>
      <c r="P410" s="129">
        <f t="shared" si="20"/>
        <v>0.0015805539791149963</v>
      </c>
      <c r="Q410" s="8"/>
      <c r="R410" s="13">
        <f t="shared" si="22"/>
        <v>38748593</v>
      </c>
      <c r="T410" s="4"/>
    </row>
    <row r="411" spans="1:20" s="19" customFormat="1" ht="15">
      <c r="A411" s="14" t="s">
        <v>326</v>
      </c>
      <c r="B411" s="8" t="s">
        <v>279</v>
      </c>
      <c r="C411" s="8">
        <v>830034343</v>
      </c>
      <c r="D411" s="21"/>
      <c r="E411" s="21"/>
      <c r="F411" s="8"/>
      <c r="G411" s="21" t="s">
        <v>327</v>
      </c>
      <c r="H411" s="21" t="s">
        <v>328</v>
      </c>
      <c r="I411" s="8"/>
      <c r="J411" s="8"/>
      <c r="K411" s="4">
        <v>13916033</v>
      </c>
      <c r="L411" s="8"/>
      <c r="M411" s="8"/>
      <c r="N411" s="8"/>
      <c r="O411" s="12">
        <f t="shared" si="21"/>
        <v>13916033</v>
      </c>
      <c r="P411" s="129">
        <f t="shared" si="20"/>
        <v>0.000567634580477428</v>
      </c>
      <c r="Q411" s="8"/>
      <c r="R411" s="13">
        <f t="shared" si="22"/>
        <v>13916033</v>
      </c>
      <c r="T411" s="4"/>
    </row>
    <row r="412" spans="1:20" s="19" customFormat="1" ht="15">
      <c r="A412" s="14" t="s">
        <v>326</v>
      </c>
      <c r="B412" s="8" t="s">
        <v>60</v>
      </c>
      <c r="C412" s="8">
        <v>900427201</v>
      </c>
      <c r="D412" s="21"/>
      <c r="E412" s="21"/>
      <c r="F412" s="8"/>
      <c r="G412" s="21" t="s">
        <v>327</v>
      </c>
      <c r="H412" s="21" t="s">
        <v>328</v>
      </c>
      <c r="I412" s="8"/>
      <c r="J412" s="8"/>
      <c r="K412" s="4">
        <v>5671430</v>
      </c>
      <c r="L412" s="8"/>
      <c r="M412" s="8"/>
      <c r="N412" s="8"/>
      <c r="O412" s="12">
        <f t="shared" si="21"/>
        <v>5671430</v>
      </c>
      <c r="P412" s="129">
        <f t="shared" si="20"/>
        <v>0.00023133746440218264</v>
      </c>
      <c r="Q412" s="8"/>
      <c r="R412" s="13">
        <f t="shared" si="22"/>
        <v>5671430</v>
      </c>
      <c r="T412" s="4"/>
    </row>
    <row r="413" spans="1:20" s="19" customFormat="1" ht="15">
      <c r="A413" s="14" t="s">
        <v>326</v>
      </c>
      <c r="B413" s="8" t="s">
        <v>75</v>
      </c>
      <c r="C413" s="8">
        <v>830057135</v>
      </c>
      <c r="D413" s="21"/>
      <c r="E413" s="21"/>
      <c r="F413" s="8"/>
      <c r="G413" s="21" t="s">
        <v>327</v>
      </c>
      <c r="H413" s="21" t="s">
        <v>328</v>
      </c>
      <c r="I413" s="8"/>
      <c r="J413" s="8"/>
      <c r="K413" s="4">
        <v>5337150</v>
      </c>
      <c r="L413" s="8"/>
      <c r="M413" s="8"/>
      <c r="N413" s="8"/>
      <c r="O413" s="12">
        <f t="shared" si="21"/>
        <v>5337150</v>
      </c>
      <c r="P413" s="129">
        <f t="shared" si="20"/>
        <v>0.00021770219294500842</v>
      </c>
      <c r="Q413" s="8"/>
      <c r="R413" s="13">
        <f t="shared" si="22"/>
        <v>5337150</v>
      </c>
      <c r="T413" s="4"/>
    </row>
    <row r="414" spans="1:20" s="19" customFormat="1" ht="15">
      <c r="A414" s="14" t="s">
        <v>326</v>
      </c>
      <c r="B414" s="8" t="s">
        <v>193</v>
      </c>
      <c r="C414" s="8">
        <v>35262878</v>
      </c>
      <c r="D414" s="21"/>
      <c r="E414" s="21"/>
      <c r="F414" s="8"/>
      <c r="G414" s="21" t="s">
        <v>327</v>
      </c>
      <c r="H414" s="21" t="s">
        <v>328</v>
      </c>
      <c r="I414" s="8"/>
      <c r="J414" s="8"/>
      <c r="K414" s="4">
        <v>5164176</v>
      </c>
      <c r="L414" s="8"/>
      <c r="M414" s="8"/>
      <c r="N414" s="8"/>
      <c r="O414" s="12">
        <f t="shared" si="21"/>
        <v>5164176</v>
      </c>
      <c r="P414" s="129">
        <f t="shared" si="20"/>
        <v>0.00021064658852645735</v>
      </c>
      <c r="Q414" s="8"/>
      <c r="R414" s="13">
        <f t="shared" si="22"/>
        <v>5164176</v>
      </c>
      <c r="T414" s="4"/>
    </row>
    <row r="415" spans="1:20" s="19" customFormat="1" ht="15">
      <c r="A415" s="14" t="s">
        <v>326</v>
      </c>
      <c r="B415" s="8" t="s">
        <v>28</v>
      </c>
      <c r="C415" s="8">
        <v>813012164</v>
      </c>
      <c r="D415" s="21"/>
      <c r="E415" s="21"/>
      <c r="F415" s="8"/>
      <c r="G415" s="21" t="s">
        <v>327</v>
      </c>
      <c r="H415" s="21" t="s">
        <v>328</v>
      </c>
      <c r="I415" s="8"/>
      <c r="J415" s="8"/>
      <c r="K415" s="4">
        <v>2349166</v>
      </c>
      <c r="L415" s="8"/>
      <c r="M415" s="8"/>
      <c r="N415" s="8"/>
      <c r="O415" s="12">
        <f t="shared" si="21"/>
        <v>2349166</v>
      </c>
      <c r="P415" s="129">
        <f t="shared" si="20"/>
        <v>9.582241267190424E-05</v>
      </c>
      <c r="Q415" s="8"/>
      <c r="R415" s="13">
        <f t="shared" si="22"/>
        <v>2349166</v>
      </c>
      <c r="T415" s="4"/>
    </row>
    <row r="416" spans="1:20" s="19" customFormat="1" ht="15">
      <c r="A416" s="14" t="s">
        <v>326</v>
      </c>
      <c r="B416" s="8" t="s">
        <v>24</v>
      </c>
      <c r="C416" s="8">
        <v>800028458</v>
      </c>
      <c r="D416" s="21"/>
      <c r="E416" s="21"/>
      <c r="F416" s="8"/>
      <c r="G416" s="21" t="s">
        <v>327</v>
      </c>
      <c r="H416" s="21" t="s">
        <v>328</v>
      </c>
      <c r="I416" s="8"/>
      <c r="J416" s="8"/>
      <c r="K416" s="4">
        <v>1867981</v>
      </c>
      <c r="L416" s="8"/>
      <c r="M416" s="8"/>
      <c r="N416" s="8"/>
      <c r="O416" s="12">
        <f t="shared" si="21"/>
        <v>1867981</v>
      </c>
      <c r="P416" s="129">
        <f t="shared" si="20"/>
        <v>7.619489054637958E-05</v>
      </c>
      <c r="Q416" s="8"/>
      <c r="R416" s="13">
        <f t="shared" si="22"/>
        <v>1867981</v>
      </c>
      <c r="T416" s="4"/>
    </row>
    <row r="417" spans="1:20" s="19" customFormat="1" ht="15">
      <c r="A417" s="14" t="s">
        <v>326</v>
      </c>
      <c r="B417" s="8" t="s">
        <v>192</v>
      </c>
      <c r="C417" s="8">
        <v>900108649</v>
      </c>
      <c r="D417" s="21"/>
      <c r="E417" s="21"/>
      <c r="F417" s="8"/>
      <c r="G417" s="21" t="s">
        <v>327</v>
      </c>
      <c r="H417" s="21" t="s">
        <v>328</v>
      </c>
      <c r="I417" s="8"/>
      <c r="J417" s="8"/>
      <c r="K417" s="4">
        <v>1772347</v>
      </c>
      <c r="L417" s="8"/>
      <c r="M417" s="8"/>
      <c r="N417" s="8"/>
      <c r="O417" s="12">
        <f t="shared" si="21"/>
        <v>1772347</v>
      </c>
      <c r="P417" s="129">
        <f t="shared" si="20"/>
        <v>7.229398247369979E-05</v>
      </c>
      <c r="Q417" s="8"/>
      <c r="R417" s="13">
        <f t="shared" si="22"/>
        <v>1772347</v>
      </c>
      <c r="T417" s="4"/>
    </row>
    <row r="418" spans="1:20" s="19" customFormat="1" ht="15">
      <c r="A418" s="14" t="s">
        <v>326</v>
      </c>
      <c r="B418" s="8" t="s">
        <v>194</v>
      </c>
      <c r="C418" s="8">
        <v>900919490</v>
      </c>
      <c r="D418" s="21"/>
      <c r="E418" s="21"/>
      <c r="F418" s="8"/>
      <c r="G418" s="21" t="s">
        <v>327</v>
      </c>
      <c r="H418" s="21" t="s">
        <v>328</v>
      </c>
      <c r="I418" s="8"/>
      <c r="J418" s="8"/>
      <c r="K418" s="4">
        <v>1141501</v>
      </c>
      <c r="L418" s="8"/>
      <c r="M418" s="8"/>
      <c r="N418" s="8"/>
      <c r="O418" s="12">
        <f t="shared" si="21"/>
        <v>1141501</v>
      </c>
      <c r="P418" s="129">
        <f t="shared" si="20"/>
        <v>4.656179252015028E-05</v>
      </c>
      <c r="Q418" s="8"/>
      <c r="R418" s="13">
        <f t="shared" si="22"/>
        <v>1141501</v>
      </c>
      <c r="T418" s="4"/>
    </row>
    <row r="419" spans="1:20" s="19" customFormat="1" ht="15">
      <c r="A419" s="14" t="s">
        <v>326</v>
      </c>
      <c r="B419" s="8" t="s">
        <v>4</v>
      </c>
      <c r="C419" s="8">
        <v>890903937</v>
      </c>
      <c r="D419" s="21"/>
      <c r="E419" s="21"/>
      <c r="F419" s="8"/>
      <c r="G419" s="21" t="s">
        <v>327</v>
      </c>
      <c r="H419" s="21" t="s">
        <v>328</v>
      </c>
      <c r="I419" s="8"/>
      <c r="J419" s="8"/>
      <c r="K419" s="4">
        <v>227720</v>
      </c>
      <c r="L419" s="8"/>
      <c r="M419" s="8"/>
      <c r="N419" s="8"/>
      <c r="O419" s="12">
        <f t="shared" si="21"/>
        <v>227720</v>
      </c>
      <c r="P419" s="129">
        <f t="shared" si="20"/>
        <v>9.288692162940394E-06</v>
      </c>
      <c r="Q419" s="8"/>
      <c r="R419" s="13">
        <f t="shared" si="22"/>
        <v>227720</v>
      </c>
      <c r="T419" s="4"/>
    </row>
    <row r="420" spans="1:20" s="19" customFormat="1" ht="15">
      <c r="A420" s="14" t="s">
        <v>326</v>
      </c>
      <c r="B420" s="8" t="s">
        <v>37</v>
      </c>
      <c r="C420" s="8">
        <v>860046287</v>
      </c>
      <c r="D420" s="21"/>
      <c r="E420" s="21"/>
      <c r="F420" s="8"/>
      <c r="G420" s="21" t="s">
        <v>327</v>
      </c>
      <c r="H420" s="21" t="s">
        <v>328</v>
      </c>
      <c r="I420" s="8"/>
      <c r="J420" s="8"/>
      <c r="K420" s="4">
        <v>9968240</v>
      </c>
      <c r="L420" s="8"/>
      <c r="M420" s="8"/>
      <c r="N420" s="8"/>
      <c r="O420" s="12">
        <f t="shared" si="21"/>
        <v>9968240</v>
      </c>
      <c r="P420" s="129">
        <f t="shared" si="20"/>
        <v>0.0004066042190686323</v>
      </c>
      <c r="Q420" s="8"/>
      <c r="R420" s="13">
        <f t="shared" si="22"/>
        <v>9968240</v>
      </c>
      <c r="T420" s="4"/>
    </row>
    <row r="421" spans="1:20" s="19" customFormat="1" ht="15">
      <c r="A421" s="14" t="s">
        <v>326</v>
      </c>
      <c r="B421" s="8" t="s">
        <v>25</v>
      </c>
      <c r="C421" s="8">
        <v>800131512</v>
      </c>
      <c r="D421" s="21"/>
      <c r="E421" s="21"/>
      <c r="F421" s="8"/>
      <c r="G421" s="21" t="s">
        <v>327</v>
      </c>
      <c r="H421" s="21" t="s">
        <v>328</v>
      </c>
      <c r="I421" s="8"/>
      <c r="J421" s="8"/>
      <c r="K421" s="4">
        <v>21937247</v>
      </c>
      <c r="L421" s="8"/>
      <c r="M421" s="8"/>
      <c r="N421" s="8"/>
      <c r="O421" s="12">
        <f t="shared" si="21"/>
        <v>21937247</v>
      </c>
      <c r="P421" s="129">
        <f t="shared" si="20"/>
        <v>0.0008948196657535027</v>
      </c>
      <c r="Q421" s="8"/>
      <c r="R421" s="13">
        <f t="shared" si="22"/>
        <v>21937247</v>
      </c>
      <c r="T421" s="4"/>
    </row>
    <row r="422" spans="1:20" s="19" customFormat="1" ht="15">
      <c r="A422" s="14" t="s">
        <v>326</v>
      </c>
      <c r="B422" s="8" t="s">
        <v>41</v>
      </c>
      <c r="C422" s="8">
        <v>900137021</v>
      </c>
      <c r="D422" s="21"/>
      <c r="E422" s="21"/>
      <c r="F422" s="8"/>
      <c r="G422" s="21" t="s">
        <v>327</v>
      </c>
      <c r="H422" s="21" t="s">
        <v>328</v>
      </c>
      <c r="I422" s="8"/>
      <c r="J422" s="8"/>
      <c r="K422" s="4">
        <v>12459667</v>
      </c>
      <c r="L422" s="8"/>
      <c r="M422" s="8"/>
      <c r="N422" s="8"/>
      <c r="O422" s="12">
        <f t="shared" si="21"/>
        <v>12459667</v>
      </c>
      <c r="P422" s="129">
        <f t="shared" si="20"/>
        <v>0.0005082294537842396</v>
      </c>
      <c r="Q422" s="8"/>
      <c r="R422" s="13">
        <f t="shared" si="22"/>
        <v>12459667</v>
      </c>
      <c r="T422" s="4"/>
    </row>
    <row r="423" spans="1:20" s="19" customFormat="1" ht="15">
      <c r="A423" s="14" t="s">
        <v>326</v>
      </c>
      <c r="B423" s="8" t="s">
        <v>39</v>
      </c>
      <c r="C423" s="8">
        <v>860512330</v>
      </c>
      <c r="D423" s="21"/>
      <c r="E423" s="21"/>
      <c r="F423" s="8"/>
      <c r="G423" s="21" t="s">
        <v>327</v>
      </c>
      <c r="H423" s="21" t="s">
        <v>328</v>
      </c>
      <c r="I423" s="8"/>
      <c r="J423" s="8"/>
      <c r="K423" s="4">
        <v>4752419</v>
      </c>
      <c r="L423" s="8"/>
      <c r="M423" s="8"/>
      <c r="N423" s="8"/>
      <c r="O423" s="12">
        <f t="shared" si="21"/>
        <v>4752419</v>
      </c>
      <c r="P423" s="129">
        <f t="shared" si="20"/>
        <v>0.0001938510324974048</v>
      </c>
      <c r="Q423" s="8"/>
      <c r="R423" s="13">
        <f t="shared" si="22"/>
        <v>4752419</v>
      </c>
      <c r="T423" s="4"/>
    </row>
    <row r="424" spans="1:20" s="19" customFormat="1" ht="15">
      <c r="A424" s="14" t="s">
        <v>326</v>
      </c>
      <c r="B424" s="8" t="s">
        <v>20</v>
      </c>
      <c r="C424" s="8">
        <v>79513268</v>
      </c>
      <c r="D424" s="21"/>
      <c r="E424" s="21"/>
      <c r="F424" s="8"/>
      <c r="G424" s="21" t="s">
        <v>327</v>
      </c>
      <c r="H424" s="21" t="s">
        <v>328</v>
      </c>
      <c r="I424" s="8"/>
      <c r="J424" s="8"/>
      <c r="K424" s="4">
        <v>4604995</v>
      </c>
      <c r="L424" s="8"/>
      <c r="M424" s="8"/>
      <c r="N424" s="8"/>
      <c r="O424" s="12">
        <f t="shared" si="21"/>
        <v>4604995</v>
      </c>
      <c r="P424" s="129">
        <f t="shared" si="20"/>
        <v>0.000187837611834181</v>
      </c>
      <c r="Q424" s="8"/>
      <c r="R424" s="13">
        <f t="shared" si="22"/>
        <v>4604995</v>
      </c>
      <c r="T424" s="4"/>
    </row>
    <row r="425" spans="1:20" s="19" customFormat="1" ht="15">
      <c r="A425" s="14" t="s">
        <v>326</v>
      </c>
      <c r="B425" s="8" t="s">
        <v>280</v>
      </c>
      <c r="C425" s="8">
        <v>901003462</v>
      </c>
      <c r="D425" s="21"/>
      <c r="E425" s="21"/>
      <c r="F425" s="8"/>
      <c r="G425" s="21" t="s">
        <v>327</v>
      </c>
      <c r="H425" s="21" t="s">
        <v>328</v>
      </c>
      <c r="I425" s="8"/>
      <c r="J425" s="8"/>
      <c r="K425" s="4">
        <v>2372433</v>
      </c>
      <c r="L425" s="8"/>
      <c r="M425" s="8"/>
      <c r="N425" s="8"/>
      <c r="O425" s="12">
        <f t="shared" si="21"/>
        <v>2372433</v>
      </c>
      <c r="P425" s="129">
        <f t="shared" si="20"/>
        <v>9.677147292377115E-05</v>
      </c>
      <c r="Q425" s="8"/>
      <c r="R425" s="13">
        <f t="shared" si="22"/>
        <v>2372433</v>
      </c>
      <c r="T425" s="4"/>
    </row>
    <row r="426" spans="1:20" s="19" customFormat="1" ht="15">
      <c r="A426" s="14" t="s">
        <v>326</v>
      </c>
      <c r="B426" s="8" t="s">
        <v>77</v>
      </c>
      <c r="C426" s="8">
        <v>800202828</v>
      </c>
      <c r="D426" s="21"/>
      <c r="E426" s="21"/>
      <c r="F426" s="8"/>
      <c r="G426" s="21" t="s">
        <v>327</v>
      </c>
      <c r="H426" s="21" t="s">
        <v>328</v>
      </c>
      <c r="I426" s="8"/>
      <c r="J426" s="8"/>
      <c r="K426" s="4">
        <v>2254725</v>
      </c>
      <c r="L426" s="8"/>
      <c r="M426" s="8"/>
      <c r="N426" s="8"/>
      <c r="O426" s="12">
        <f t="shared" si="21"/>
        <v>2254725</v>
      </c>
      <c r="P426" s="129">
        <f t="shared" si="20"/>
        <v>9.197016703445361E-05</v>
      </c>
      <c r="Q426" s="8"/>
      <c r="R426" s="13">
        <f t="shared" si="22"/>
        <v>2254725</v>
      </c>
      <c r="T426" s="4"/>
    </row>
    <row r="427" spans="1:20" s="19" customFormat="1" ht="15">
      <c r="A427" s="14" t="s">
        <v>326</v>
      </c>
      <c r="B427" s="8" t="s">
        <v>36</v>
      </c>
      <c r="C427" s="8">
        <v>860016640</v>
      </c>
      <c r="D427" s="21"/>
      <c r="E427" s="21"/>
      <c r="F427" s="8"/>
      <c r="G427" s="21" t="s">
        <v>327</v>
      </c>
      <c r="H427" s="21" t="s">
        <v>328</v>
      </c>
      <c r="I427" s="8"/>
      <c r="J427" s="8"/>
      <c r="K427" s="4">
        <v>2150265</v>
      </c>
      <c r="L427" s="8"/>
      <c r="M427" s="8"/>
      <c r="N427" s="8"/>
      <c r="O427" s="12">
        <f t="shared" si="21"/>
        <v>2150265</v>
      </c>
      <c r="P427" s="129">
        <f t="shared" si="20"/>
        <v>8.770924667901381E-05</v>
      </c>
      <c r="Q427" s="8"/>
      <c r="R427" s="13">
        <f t="shared" si="22"/>
        <v>2150265</v>
      </c>
      <c r="T427" s="4"/>
    </row>
    <row r="428" spans="1:20" s="19" customFormat="1" ht="15">
      <c r="A428" s="14" t="s">
        <v>326</v>
      </c>
      <c r="B428" s="8" t="s">
        <v>78</v>
      </c>
      <c r="C428" s="8">
        <v>860525367</v>
      </c>
      <c r="D428" s="21"/>
      <c r="E428" s="21"/>
      <c r="F428" s="8"/>
      <c r="G428" s="21" t="s">
        <v>327</v>
      </c>
      <c r="H428" s="21" t="s">
        <v>328</v>
      </c>
      <c r="I428" s="8"/>
      <c r="J428" s="8"/>
      <c r="K428" s="4">
        <v>1904483</v>
      </c>
      <c r="L428" s="8"/>
      <c r="M428" s="8"/>
      <c r="N428" s="8"/>
      <c r="O428" s="12">
        <f t="shared" si="21"/>
        <v>1904483</v>
      </c>
      <c r="P428" s="129">
        <f t="shared" si="20"/>
        <v>7.768380606250312E-05</v>
      </c>
      <c r="Q428" s="8"/>
      <c r="R428" s="13">
        <f t="shared" si="22"/>
        <v>1904483</v>
      </c>
      <c r="T428" s="4"/>
    </row>
    <row r="429" spans="1:20" s="19" customFormat="1" ht="15">
      <c r="A429" s="14" t="s">
        <v>326</v>
      </c>
      <c r="B429" s="8" t="s">
        <v>79</v>
      </c>
      <c r="C429" s="8">
        <v>900025448</v>
      </c>
      <c r="D429" s="21"/>
      <c r="E429" s="21"/>
      <c r="F429" s="8"/>
      <c r="G429" s="21" t="s">
        <v>327</v>
      </c>
      <c r="H429" s="21" t="s">
        <v>328</v>
      </c>
      <c r="I429" s="8"/>
      <c r="J429" s="8"/>
      <c r="K429" s="4">
        <v>1128232</v>
      </c>
      <c r="L429" s="8"/>
      <c r="M429" s="8"/>
      <c r="N429" s="8"/>
      <c r="O429" s="12">
        <f t="shared" si="21"/>
        <v>1128232</v>
      </c>
      <c r="P429" s="129">
        <f t="shared" si="20"/>
        <v>4.602055039688462E-05</v>
      </c>
      <c r="Q429" s="8"/>
      <c r="R429" s="13">
        <f t="shared" si="22"/>
        <v>1128232</v>
      </c>
      <c r="T429" s="4"/>
    </row>
    <row r="430" spans="1:20" s="19" customFormat="1" ht="15">
      <c r="A430" s="14" t="s">
        <v>326</v>
      </c>
      <c r="B430" s="8" t="s">
        <v>281</v>
      </c>
      <c r="C430" s="8">
        <v>802007670</v>
      </c>
      <c r="D430" s="21"/>
      <c r="E430" s="21"/>
      <c r="F430" s="8"/>
      <c r="G430" s="21" t="s">
        <v>327</v>
      </c>
      <c r="H430" s="21" t="s">
        <v>328</v>
      </c>
      <c r="I430" s="8"/>
      <c r="J430" s="8"/>
      <c r="K430" s="38">
        <v>318000</v>
      </c>
      <c r="L430" s="8"/>
      <c r="M430" s="8"/>
      <c r="N430" s="8"/>
      <c r="O430" s="12">
        <f t="shared" si="21"/>
        <v>318000</v>
      </c>
      <c r="P430" s="129">
        <f t="shared" si="20"/>
        <v>1.2971210731666278E-05</v>
      </c>
      <c r="Q430" s="8"/>
      <c r="R430" s="13">
        <f t="shared" si="22"/>
        <v>318000</v>
      </c>
      <c r="T430" s="4"/>
    </row>
    <row r="431" spans="1:20" s="19" customFormat="1" ht="15">
      <c r="A431" s="14" t="s">
        <v>326</v>
      </c>
      <c r="B431" s="8" t="s">
        <v>7</v>
      </c>
      <c r="C431" s="8">
        <v>860039988</v>
      </c>
      <c r="D431" s="21"/>
      <c r="E431" s="21"/>
      <c r="F431" s="8"/>
      <c r="G431" s="21" t="s">
        <v>327</v>
      </c>
      <c r="H431" s="21" t="s">
        <v>328</v>
      </c>
      <c r="I431" s="8"/>
      <c r="J431" s="8"/>
      <c r="K431" s="38">
        <v>11565507</v>
      </c>
      <c r="L431" s="8"/>
      <c r="M431" s="8"/>
      <c r="N431" s="8"/>
      <c r="O431" s="12">
        <f t="shared" si="21"/>
        <v>11565507</v>
      </c>
      <c r="P431" s="129">
        <f t="shared" si="20"/>
        <v>0.00047175669344516185</v>
      </c>
      <c r="Q431" s="8"/>
      <c r="R431" s="13">
        <f t="shared" si="22"/>
        <v>11565507</v>
      </c>
      <c r="T431" s="4"/>
    </row>
    <row r="432" spans="1:20" s="19" customFormat="1" ht="15">
      <c r="A432" s="14" t="s">
        <v>326</v>
      </c>
      <c r="B432" s="8" t="s">
        <v>283</v>
      </c>
      <c r="C432" s="8">
        <v>860004875</v>
      </c>
      <c r="D432" s="21"/>
      <c r="E432" s="21"/>
      <c r="F432" s="8"/>
      <c r="G432" s="21" t="s">
        <v>327</v>
      </c>
      <c r="H432" s="21" t="s">
        <v>328</v>
      </c>
      <c r="I432" s="8"/>
      <c r="J432" s="8"/>
      <c r="K432" s="38">
        <v>8177263</v>
      </c>
      <c r="L432" s="8"/>
      <c r="M432" s="8"/>
      <c r="N432" s="8"/>
      <c r="O432" s="12">
        <f t="shared" si="21"/>
        <v>8177263</v>
      </c>
      <c r="P432" s="129">
        <f t="shared" si="20"/>
        <v>0.00033355031943791693</v>
      </c>
      <c r="Q432" s="8"/>
      <c r="R432" s="13">
        <f t="shared" si="22"/>
        <v>8177263</v>
      </c>
      <c r="T432" s="4"/>
    </row>
    <row r="433" spans="1:20" s="19" customFormat="1" ht="15">
      <c r="A433" s="14" t="s">
        <v>326</v>
      </c>
      <c r="B433" s="8" t="s">
        <v>284</v>
      </c>
      <c r="C433" s="8">
        <v>800226098</v>
      </c>
      <c r="D433" s="21"/>
      <c r="E433" s="21"/>
      <c r="F433" s="8"/>
      <c r="G433" s="21" t="s">
        <v>327</v>
      </c>
      <c r="H433" s="21" t="s">
        <v>328</v>
      </c>
      <c r="I433" s="8"/>
      <c r="J433" s="8"/>
      <c r="K433" s="38">
        <v>714375</v>
      </c>
      <c r="L433" s="8"/>
      <c r="M433" s="8"/>
      <c r="N433" s="8"/>
      <c r="O433" s="12">
        <f t="shared" si="21"/>
        <v>714375</v>
      </c>
      <c r="P433" s="129">
        <f t="shared" si="20"/>
        <v>2.9139335429038044E-05</v>
      </c>
      <c r="Q433" s="8"/>
      <c r="R433" s="13">
        <f t="shared" si="22"/>
        <v>714375</v>
      </c>
      <c r="T433" s="4"/>
    </row>
    <row r="434" spans="1:20" s="19" customFormat="1" ht="15">
      <c r="A434" s="14" t="s">
        <v>326</v>
      </c>
      <c r="B434" s="8" t="s">
        <v>70</v>
      </c>
      <c r="C434" s="8">
        <v>830053700</v>
      </c>
      <c r="D434" s="21"/>
      <c r="E434" s="21"/>
      <c r="F434" s="8"/>
      <c r="G434" s="21" t="s">
        <v>327</v>
      </c>
      <c r="H434" s="21" t="s">
        <v>328</v>
      </c>
      <c r="I434" s="8"/>
      <c r="J434" s="8"/>
      <c r="K434" s="38">
        <v>293236</v>
      </c>
      <c r="L434" s="8"/>
      <c r="M434" s="8"/>
      <c r="N434" s="8"/>
      <c r="O434" s="12">
        <f t="shared" si="21"/>
        <v>293236</v>
      </c>
      <c r="P434" s="129">
        <f t="shared" si="20"/>
        <v>1.196108789343048E-05</v>
      </c>
      <c r="Q434" s="8"/>
      <c r="R434" s="13">
        <f t="shared" si="22"/>
        <v>293236</v>
      </c>
      <c r="T434" s="4"/>
    </row>
    <row r="435" spans="1:20" s="19" customFormat="1" ht="15">
      <c r="A435" s="14" t="s">
        <v>326</v>
      </c>
      <c r="B435" s="8" t="s">
        <v>32</v>
      </c>
      <c r="C435" s="8">
        <v>830120326</v>
      </c>
      <c r="D435" s="21"/>
      <c r="E435" s="21"/>
      <c r="F435" s="8"/>
      <c r="G435" s="21" t="s">
        <v>327</v>
      </c>
      <c r="H435" s="21" t="s">
        <v>328</v>
      </c>
      <c r="I435" s="8"/>
      <c r="J435" s="8"/>
      <c r="K435" s="38">
        <v>63546690.58</v>
      </c>
      <c r="L435" s="8"/>
      <c r="M435" s="8"/>
      <c r="N435" s="8"/>
      <c r="O435" s="12">
        <f t="shared" si="21"/>
        <v>63546690.58</v>
      </c>
      <c r="P435" s="129">
        <f t="shared" si="20"/>
        <v>0.002592067656645196</v>
      </c>
      <c r="Q435" s="8"/>
      <c r="R435" s="13">
        <f t="shared" si="22"/>
        <v>63546690.58</v>
      </c>
      <c r="T435" s="4"/>
    </row>
    <row r="436" spans="1:20" s="19" customFormat="1" ht="15">
      <c r="A436" s="14" t="s">
        <v>326</v>
      </c>
      <c r="B436" s="8" t="s">
        <v>31</v>
      </c>
      <c r="C436" s="8">
        <v>830109552</v>
      </c>
      <c r="D436" s="21"/>
      <c r="E436" s="21"/>
      <c r="F436" s="8"/>
      <c r="G436" s="21" t="s">
        <v>327</v>
      </c>
      <c r="H436" s="21" t="s">
        <v>328</v>
      </c>
      <c r="I436" s="8"/>
      <c r="J436" s="8"/>
      <c r="K436" s="38">
        <v>38058501.04</v>
      </c>
      <c r="L436" s="8"/>
      <c r="M436" s="8"/>
      <c r="N436" s="8"/>
      <c r="O436" s="12">
        <f t="shared" si="21"/>
        <v>38058501.04</v>
      </c>
      <c r="P436" s="129">
        <f t="shared" si="20"/>
        <v>0.001552405148179812</v>
      </c>
      <c r="Q436" s="8"/>
      <c r="R436" s="13">
        <f t="shared" si="22"/>
        <v>38058501.04</v>
      </c>
      <c r="T436" s="4"/>
    </row>
    <row r="437" spans="1:20" s="19" customFormat="1" ht="15">
      <c r="A437" s="14" t="s">
        <v>326</v>
      </c>
      <c r="B437" s="8" t="s">
        <v>45</v>
      </c>
      <c r="C437" s="8">
        <v>900936205</v>
      </c>
      <c r="D437" s="21"/>
      <c r="E437" s="21"/>
      <c r="F437" s="8"/>
      <c r="G437" s="21" t="s">
        <v>327</v>
      </c>
      <c r="H437" s="21" t="s">
        <v>328</v>
      </c>
      <c r="I437" s="8"/>
      <c r="J437" s="8"/>
      <c r="K437" s="38">
        <v>23683137</v>
      </c>
      <c r="L437" s="8"/>
      <c r="M437" s="8"/>
      <c r="N437" s="8"/>
      <c r="O437" s="12">
        <f t="shared" si="21"/>
        <v>23683137</v>
      </c>
      <c r="P437" s="129">
        <f t="shared" si="20"/>
        <v>0.0009660344679683104</v>
      </c>
      <c r="Q437" s="8"/>
      <c r="R437" s="13">
        <f t="shared" si="22"/>
        <v>23683137</v>
      </c>
      <c r="T437" s="4"/>
    </row>
    <row r="438" spans="1:20" s="19" customFormat="1" ht="15">
      <c r="A438" s="14" t="s">
        <v>326</v>
      </c>
      <c r="B438" s="8" t="s">
        <v>58</v>
      </c>
      <c r="C438" s="8">
        <v>830131279</v>
      </c>
      <c r="D438" s="21"/>
      <c r="E438" s="21"/>
      <c r="F438" s="8"/>
      <c r="G438" s="21" t="s">
        <v>327</v>
      </c>
      <c r="H438" s="21" t="s">
        <v>328</v>
      </c>
      <c r="I438" s="8"/>
      <c r="J438" s="8"/>
      <c r="K438" s="38">
        <v>14556686</v>
      </c>
      <c r="L438" s="8"/>
      <c r="M438" s="8"/>
      <c r="N438" s="8"/>
      <c r="O438" s="12">
        <f t="shared" si="21"/>
        <v>14556686</v>
      </c>
      <c r="P438" s="129">
        <f t="shared" si="20"/>
        <v>0.0005937667976751456</v>
      </c>
      <c r="Q438" s="8"/>
      <c r="R438" s="13">
        <f t="shared" si="22"/>
        <v>14556686</v>
      </c>
      <c r="T438" s="4"/>
    </row>
    <row r="439" spans="1:20" s="19" customFormat="1" ht="15">
      <c r="A439" s="14" t="s">
        <v>326</v>
      </c>
      <c r="B439" s="8" t="s">
        <v>33</v>
      </c>
      <c r="C439" s="8">
        <v>830136560</v>
      </c>
      <c r="D439" s="21"/>
      <c r="E439" s="21"/>
      <c r="F439" s="8"/>
      <c r="G439" s="21" t="s">
        <v>327</v>
      </c>
      <c r="H439" s="21" t="s">
        <v>328</v>
      </c>
      <c r="I439" s="8"/>
      <c r="J439" s="8"/>
      <c r="K439" s="38">
        <v>30116072.41</v>
      </c>
      <c r="L439" s="8"/>
      <c r="M439" s="8"/>
      <c r="N439" s="8"/>
      <c r="O439" s="12">
        <f t="shared" si="21"/>
        <v>30116072.41</v>
      </c>
      <c r="P439" s="129">
        <f t="shared" si="20"/>
        <v>0.0012284337158497821</v>
      </c>
      <c r="Q439" s="8"/>
      <c r="R439" s="13">
        <f t="shared" si="22"/>
        <v>30116072.41</v>
      </c>
      <c r="T439" s="4"/>
    </row>
    <row r="440" spans="1:20" s="19" customFormat="1" ht="15">
      <c r="A440" s="14" t="s">
        <v>326</v>
      </c>
      <c r="B440" s="8" t="s">
        <v>43</v>
      </c>
      <c r="C440" s="8">
        <v>900444337</v>
      </c>
      <c r="D440" s="21"/>
      <c r="E440" s="21"/>
      <c r="F440" s="8"/>
      <c r="G440" s="21" t="s">
        <v>327</v>
      </c>
      <c r="H440" s="21" t="s">
        <v>328</v>
      </c>
      <c r="I440" s="8"/>
      <c r="J440" s="8"/>
      <c r="K440" s="38">
        <v>4089169</v>
      </c>
      <c r="L440" s="8"/>
      <c r="M440" s="8"/>
      <c r="N440" s="8"/>
      <c r="O440" s="12">
        <f t="shared" si="21"/>
        <v>4089169</v>
      </c>
      <c r="P440" s="129">
        <f t="shared" si="20"/>
        <v>0.00016679708432829266</v>
      </c>
      <c r="Q440" s="8"/>
      <c r="R440" s="13">
        <f t="shared" si="22"/>
        <v>4089169</v>
      </c>
      <c r="T440" s="4"/>
    </row>
    <row r="441" spans="1:20" s="19" customFormat="1" ht="15">
      <c r="A441" s="14" t="s">
        <v>326</v>
      </c>
      <c r="B441" s="8" t="s">
        <v>59</v>
      </c>
      <c r="C441" s="8">
        <v>900308706</v>
      </c>
      <c r="D441" s="21"/>
      <c r="E441" s="21"/>
      <c r="F441" s="8"/>
      <c r="G441" s="21" t="s">
        <v>327</v>
      </c>
      <c r="H441" s="21" t="s">
        <v>328</v>
      </c>
      <c r="I441" s="8"/>
      <c r="J441" s="8"/>
      <c r="K441" s="38">
        <v>2026290</v>
      </c>
      <c r="L441" s="8"/>
      <c r="M441" s="8"/>
      <c r="N441" s="8"/>
      <c r="O441" s="12">
        <f t="shared" si="21"/>
        <v>2026290</v>
      </c>
      <c r="P441" s="129">
        <f t="shared" si="20"/>
        <v>8.265231004235241E-05</v>
      </c>
      <c r="Q441" s="8"/>
      <c r="R441" s="13">
        <f t="shared" si="22"/>
        <v>2026290</v>
      </c>
      <c r="T441" s="4"/>
    </row>
    <row r="442" spans="1:20" s="19" customFormat="1" ht="15">
      <c r="A442" s="14" t="s">
        <v>326</v>
      </c>
      <c r="B442" s="8" t="s">
        <v>41</v>
      </c>
      <c r="C442" s="8">
        <v>900137021</v>
      </c>
      <c r="D442" s="21"/>
      <c r="E442" s="21"/>
      <c r="F442" s="8"/>
      <c r="G442" s="21" t="s">
        <v>327</v>
      </c>
      <c r="H442" s="21" t="s">
        <v>328</v>
      </c>
      <c r="I442" s="8"/>
      <c r="J442" s="8"/>
      <c r="K442" s="38">
        <v>1000000</v>
      </c>
      <c r="L442" s="8"/>
      <c r="M442" s="8"/>
      <c r="N442" s="8"/>
      <c r="O442" s="12">
        <f t="shared" si="21"/>
        <v>1000000</v>
      </c>
      <c r="P442" s="129">
        <f t="shared" si="20"/>
        <v>4.078997085429648E-05</v>
      </c>
      <c r="Q442" s="8"/>
      <c r="R442" s="13">
        <f t="shared" si="22"/>
        <v>1000000</v>
      </c>
      <c r="T442" s="4"/>
    </row>
    <row r="443" spans="1:20" s="19" customFormat="1" ht="15">
      <c r="A443" s="14" t="s">
        <v>326</v>
      </c>
      <c r="B443" s="8" t="s">
        <v>285</v>
      </c>
      <c r="C443" s="8">
        <v>800130907</v>
      </c>
      <c r="D443" s="21"/>
      <c r="E443" s="21"/>
      <c r="F443" s="8"/>
      <c r="G443" s="21" t="s">
        <v>327</v>
      </c>
      <c r="H443" s="21" t="s">
        <v>328</v>
      </c>
      <c r="I443" s="8"/>
      <c r="J443" s="8"/>
      <c r="K443" s="38">
        <v>235300</v>
      </c>
      <c r="L443" s="8"/>
      <c r="M443" s="8"/>
      <c r="N443" s="8"/>
      <c r="O443" s="12">
        <f t="shared" si="21"/>
        <v>235300</v>
      </c>
      <c r="P443" s="129">
        <f t="shared" si="20"/>
        <v>9.59788014201596E-06</v>
      </c>
      <c r="Q443" s="8"/>
      <c r="R443" s="13">
        <f t="shared" si="22"/>
        <v>235300</v>
      </c>
      <c r="T443" s="4"/>
    </row>
    <row r="444" spans="1:20" s="19" customFormat="1" ht="15">
      <c r="A444" s="14" t="s">
        <v>326</v>
      </c>
      <c r="B444" s="8" t="s">
        <v>295</v>
      </c>
      <c r="C444" s="8">
        <v>901237738</v>
      </c>
      <c r="D444" s="21"/>
      <c r="E444" s="21"/>
      <c r="F444" s="8"/>
      <c r="G444" s="21" t="s">
        <v>327</v>
      </c>
      <c r="H444" s="21" t="s">
        <v>328</v>
      </c>
      <c r="I444" s="8"/>
      <c r="J444" s="8"/>
      <c r="K444" s="38">
        <v>520000000</v>
      </c>
      <c r="L444" s="8"/>
      <c r="M444" s="8"/>
      <c r="N444" s="8"/>
      <c r="O444" s="12">
        <f t="shared" si="21"/>
        <v>520000000</v>
      </c>
      <c r="P444" s="129">
        <f t="shared" si="20"/>
        <v>0.021210784844234165</v>
      </c>
      <c r="Q444" s="8"/>
      <c r="R444" s="13">
        <f t="shared" si="22"/>
        <v>520000000</v>
      </c>
      <c r="T444" s="4"/>
    </row>
    <row r="445" spans="1:20" s="19" customFormat="1" ht="15">
      <c r="A445" s="14" t="s">
        <v>326</v>
      </c>
      <c r="B445" s="8" t="s">
        <v>49</v>
      </c>
      <c r="C445" s="8">
        <v>437725</v>
      </c>
      <c r="D445" s="21"/>
      <c r="E445" s="21"/>
      <c r="F445" s="158" t="s">
        <v>493</v>
      </c>
      <c r="G445" s="21" t="s">
        <v>327</v>
      </c>
      <c r="H445" s="21" t="s">
        <v>328</v>
      </c>
      <c r="I445" s="8"/>
      <c r="J445" s="8"/>
      <c r="K445" s="38">
        <v>497700000</v>
      </c>
      <c r="L445" s="8"/>
      <c r="M445" s="8"/>
      <c r="N445" s="8"/>
      <c r="O445" s="12">
        <f t="shared" si="21"/>
        <v>497700000</v>
      </c>
      <c r="P445" s="129">
        <f t="shared" si="20"/>
        <v>0.020301168494183355</v>
      </c>
      <c r="Q445" s="8"/>
      <c r="R445" s="13">
        <f t="shared" si="22"/>
        <v>497700000</v>
      </c>
      <c r="T445" s="4"/>
    </row>
    <row r="446" spans="1:20" s="19" customFormat="1" ht="15">
      <c r="A446" s="14" t="s">
        <v>326</v>
      </c>
      <c r="B446" s="8" t="s">
        <v>50</v>
      </c>
      <c r="C446" s="8">
        <v>20046489</v>
      </c>
      <c r="D446" s="21"/>
      <c r="E446" s="21"/>
      <c r="F446" s="158" t="s">
        <v>494</v>
      </c>
      <c r="G446" s="21" t="s">
        <v>327</v>
      </c>
      <c r="H446" s="21" t="s">
        <v>328</v>
      </c>
      <c r="I446" s="8"/>
      <c r="J446" s="8"/>
      <c r="K446" s="38">
        <v>442162585</v>
      </c>
      <c r="L446" s="8"/>
      <c r="M446" s="8"/>
      <c r="N446" s="8"/>
      <c r="O446" s="12">
        <f t="shared" si="21"/>
        <v>442162585</v>
      </c>
      <c r="P446" s="129">
        <f t="shared" si="20"/>
        <v>0.01803579895501039</v>
      </c>
      <c r="Q446" s="8"/>
      <c r="R446" s="13">
        <f t="shared" si="22"/>
        <v>442162585</v>
      </c>
      <c r="T446" s="4"/>
    </row>
    <row r="447" spans="1:20" s="19" customFormat="1" ht="15">
      <c r="A447" s="14" t="s">
        <v>326</v>
      </c>
      <c r="B447" s="8" t="s">
        <v>16</v>
      </c>
      <c r="C447" s="8">
        <v>37827124</v>
      </c>
      <c r="D447" s="21"/>
      <c r="E447" s="21"/>
      <c r="F447" s="158" t="s">
        <v>495</v>
      </c>
      <c r="G447" s="21" t="s">
        <v>327</v>
      </c>
      <c r="H447" s="21" t="s">
        <v>328</v>
      </c>
      <c r="I447" s="8"/>
      <c r="J447" s="8"/>
      <c r="K447" s="38">
        <v>416325115.58</v>
      </c>
      <c r="L447" s="8"/>
      <c r="M447" s="8"/>
      <c r="N447" s="8"/>
      <c r="O447" s="12">
        <f t="shared" si="21"/>
        <v>416325115.58</v>
      </c>
      <c r="P447" s="129">
        <f t="shared" si="20"/>
        <v>0.01698188933041981</v>
      </c>
      <c r="Q447" s="8"/>
      <c r="R447" s="13">
        <f t="shared" si="22"/>
        <v>416325115.58</v>
      </c>
      <c r="T447" s="4"/>
    </row>
    <row r="448" spans="1:20" s="19" customFormat="1" ht="15">
      <c r="A448" s="14" t="s">
        <v>326</v>
      </c>
      <c r="B448" s="8" t="s">
        <v>13</v>
      </c>
      <c r="C448" s="8">
        <v>17116644</v>
      </c>
      <c r="D448" s="21"/>
      <c r="E448" s="21"/>
      <c r="F448" s="158" t="s">
        <v>496</v>
      </c>
      <c r="G448" s="21" t="s">
        <v>327</v>
      </c>
      <c r="H448" s="21" t="s">
        <v>328</v>
      </c>
      <c r="I448" s="8"/>
      <c r="J448" s="8"/>
      <c r="K448" s="38">
        <v>317418832</v>
      </c>
      <c r="L448" s="8"/>
      <c r="M448" s="8"/>
      <c r="N448" s="8"/>
      <c r="O448" s="12">
        <f t="shared" si="21"/>
        <v>317418832</v>
      </c>
      <c r="P448" s="129">
        <f t="shared" si="20"/>
        <v>0.01294750490588483</v>
      </c>
      <c r="Q448" s="8"/>
      <c r="R448" s="13">
        <f t="shared" si="22"/>
        <v>317418832</v>
      </c>
      <c r="T448" s="4"/>
    </row>
    <row r="449" spans="1:20" s="19" customFormat="1" ht="15">
      <c r="A449" s="14" t="s">
        <v>326</v>
      </c>
      <c r="B449" s="8" t="s">
        <v>15</v>
      </c>
      <c r="C449" s="8">
        <v>20130733</v>
      </c>
      <c r="D449" s="21"/>
      <c r="E449" s="21"/>
      <c r="F449" s="158" t="s">
        <v>497</v>
      </c>
      <c r="G449" s="21" t="s">
        <v>327</v>
      </c>
      <c r="H449" s="21" t="s">
        <v>328</v>
      </c>
      <c r="I449" s="8"/>
      <c r="J449" s="8"/>
      <c r="K449" s="38">
        <v>246711996</v>
      </c>
      <c r="L449" s="8"/>
      <c r="M449" s="8"/>
      <c r="N449" s="8"/>
      <c r="O449" s="12">
        <f t="shared" si="21"/>
        <v>246711996</v>
      </c>
      <c r="P449" s="129">
        <f t="shared" si="20"/>
        <v>0.010063375126245309</v>
      </c>
      <c r="Q449" s="8"/>
      <c r="R449" s="13">
        <f t="shared" si="22"/>
        <v>246711996</v>
      </c>
      <c r="T449" s="4"/>
    </row>
    <row r="450" spans="1:20" s="19" customFormat="1" ht="15">
      <c r="A450" s="14" t="s">
        <v>326</v>
      </c>
      <c r="B450" s="8" t="s">
        <v>17</v>
      </c>
      <c r="C450" s="8">
        <v>41524071</v>
      </c>
      <c r="D450" s="21"/>
      <c r="E450" s="21"/>
      <c r="F450" s="158">
        <v>68</v>
      </c>
      <c r="G450" s="21" t="s">
        <v>327</v>
      </c>
      <c r="H450" s="21" t="s">
        <v>328</v>
      </c>
      <c r="I450" s="8"/>
      <c r="J450" s="8"/>
      <c r="K450" s="38">
        <v>36665853</v>
      </c>
      <c r="L450" s="8"/>
      <c r="M450" s="8"/>
      <c r="N450" s="8"/>
      <c r="O450" s="12">
        <f t="shared" si="21"/>
        <v>36665853</v>
      </c>
      <c r="P450" s="129">
        <f t="shared" si="20"/>
        <v>0.001495599075217919</v>
      </c>
      <c r="Q450" s="8"/>
      <c r="R450" s="13">
        <f t="shared" si="22"/>
        <v>36665853</v>
      </c>
      <c r="T450" s="4"/>
    </row>
    <row r="451" spans="1:20" s="19" customFormat="1" ht="15">
      <c r="A451" s="14" t="s">
        <v>329</v>
      </c>
      <c r="B451" s="8" t="s">
        <v>5</v>
      </c>
      <c r="C451" s="8">
        <v>79231175</v>
      </c>
      <c r="D451" s="21"/>
      <c r="E451" s="21"/>
      <c r="F451" s="158" t="s">
        <v>498</v>
      </c>
      <c r="G451" s="21" t="s">
        <v>327</v>
      </c>
      <c r="H451" s="21" t="s">
        <v>330</v>
      </c>
      <c r="I451" s="8"/>
      <c r="J451" s="8"/>
      <c r="K451" s="38">
        <v>782513378.71</v>
      </c>
      <c r="L451" s="8"/>
      <c r="M451" s="8"/>
      <c r="N451" s="8"/>
      <c r="O451" s="12">
        <f t="shared" si="21"/>
        <v>782513378.71</v>
      </c>
      <c r="P451" s="129">
        <f t="shared" si="20"/>
        <v>0.03191869791067796</v>
      </c>
      <c r="Q451" s="8"/>
      <c r="R451" s="13">
        <f t="shared" si="22"/>
        <v>782513378.71</v>
      </c>
      <c r="T451" s="4"/>
    </row>
    <row r="452" spans="1:20" s="19" customFormat="1" ht="15">
      <c r="A452" s="14" t="s">
        <v>329</v>
      </c>
      <c r="B452" s="8" t="s">
        <v>18</v>
      </c>
      <c r="C452" s="8">
        <v>52711757</v>
      </c>
      <c r="D452" s="21"/>
      <c r="E452" s="21"/>
      <c r="F452" s="158" t="s">
        <v>499</v>
      </c>
      <c r="G452" s="21" t="s">
        <v>327</v>
      </c>
      <c r="H452" s="21" t="s">
        <v>330</v>
      </c>
      <c r="I452" s="8"/>
      <c r="J452" s="8"/>
      <c r="K452" s="38">
        <v>320270756.25</v>
      </c>
      <c r="L452" s="8"/>
      <c r="M452" s="8"/>
      <c r="N452" s="8"/>
      <c r="O452" s="12">
        <f t="shared" si="21"/>
        <v>320270756.25</v>
      </c>
      <c r="P452" s="129">
        <f t="shared" si="20"/>
        <v>0.01306383481292099</v>
      </c>
      <c r="Q452" s="8"/>
      <c r="R452" s="13">
        <f t="shared" si="22"/>
        <v>320270756.25</v>
      </c>
      <c r="T452" s="4"/>
    </row>
    <row r="453" spans="1:20" s="19" customFormat="1" ht="15">
      <c r="A453" s="14" t="s">
        <v>329</v>
      </c>
      <c r="B453" s="8" t="s">
        <v>46</v>
      </c>
      <c r="C453" s="8">
        <v>1018456109</v>
      </c>
      <c r="D453" s="21"/>
      <c r="E453" s="21"/>
      <c r="F453" s="158" t="s">
        <v>500</v>
      </c>
      <c r="G453" s="21" t="s">
        <v>327</v>
      </c>
      <c r="H453" s="21" t="s">
        <v>330</v>
      </c>
      <c r="I453" s="8"/>
      <c r="J453" s="8"/>
      <c r="K453" s="38">
        <v>108142856</v>
      </c>
      <c r="L453" s="8"/>
      <c r="M453" s="8"/>
      <c r="N453" s="8"/>
      <c r="O453" s="12">
        <f t="shared" si="21"/>
        <v>108142856</v>
      </c>
      <c r="P453" s="129">
        <f t="shared" si="20"/>
        <v>0.00441114394434038</v>
      </c>
      <c r="Q453" s="8"/>
      <c r="R453" s="13">
        <f t="shared" si="22"/>
        <v>108142856</v>
      </c>
      <c r="T453" s="4"/>
    </row>
    <row r="454" spans="1:20" s="19" customFormat="1" ht="15">
      <c r="A454" s="14" t="s">
        <v>329</v>
      </c>
      <c r="B454" s="8" t="s">
        <v>51</v>
      </c>
      <c r="C454" s="8">
        <v>1020751881</v>
      </c>
      <c r="D454" s="21"/>
      <c r="E454" s="21"/>
      <c r="F454" s="158" t="s">
        <v>501</v>
      </c>
      <c r="G454" s="21" t="s">
        <v>327</v>
      </c>
      <c r="H454" s="21" t="s">
        <v>330</v>
      </c>
      <c r="I454" s="8"/>
      <c r="J454" s="8"/>
      <c r="K454" s="38">
        <v>105543652</v>
      </c>
      <c r="L454" s="8"/>
      <c r="M454" s="8"/>
      <c r="N454" s="8"/>
      <c r="O454" s="12">
        <f t="shared" si="21"/>
        <v>105543652</v>
      </c>
      <c r="P454" s="129">
        <f aca="true" t="shared" si="23" ref="P454:P457">+O454/$O$460</f>
        <v>0.0043051224889360095</v>
      </c>
      <c r="Q454" s="8"/>
      <c r="R454" s="13">
        <f t="shared" si="22"/>
        <v>105543652</v>
      </c>
      <c r="T454" s="4"/>
    </row>
    <row r="455" spans="1:20" s="19" customFormat="1" ht="15">
      <c r="A455" s="14" t="s">
        <v>329</v>
      </c>
      <c r="B455" s="8" t="s">
        <v>47</v>
      </c>
      <c r="C455" s="8">
        <v>1020737666</v>
      </c>
      <c r="D455" s="21"/>
      <c r="E455" s="21"/>
      <c r="F455" s="158" t="s">
        <v>502</v>
      </c>
      <c r="G455" s="21" t="s">
        <v>327</v>
      </c>
      <c r="H455" s="21" t="s">
        <v>330</v>
      </c>
      <c r="I455" s="8"/>
      <c r="J455" s="8"/>
      <c r="K455" s="38">
        <v>91366447.71</v>
      </c>
      <c r="L455" s="8"/>
      <c r="M455" s="8"/>
      <c r="N455" s="8"/>
      <c r="O455" s="12">
        <f aca="true" t="shared" si="24" ref="O455:O457">+K455+N455</f>
        <v>91366447.71</v>
      </c>
      <c r="P455" s="129">
        <f t="shared" si="23"/>
        <v>0.0037268347391515026</v>
      </c>
      <c r="Q455" s="8"/>
      <c r="R455" s="13">
        <f aca="true" t="shared" si="25" ref="R455:R457">+O455+Q455</f>
        <v>91366447.71</v>
      </c>
      <c r="T455" s="4"/>
    </row>
    <row r="456" spans="1:20" s="19" customFormat="1" ht="15">
      <c r="A456" s="14" t="s">
        <v>329</v>
      </c>
      <c r="B456" s="8" t="s">
        <v>21</v>
      </c>
      <c r="C456" s="8">
        <v>79778230</v>
      </c>
      <c r="D456" s="21"/>
      <c r="E456" s="21"/>
      <c r="F456" s="158" t="s">
        <v>503</v>
      </c>
      <c r="G456" s="21" t="s">
        <v>327</v>
      </c>
      <c r="H456" s="21" t="s">
        <v>330</v>
      </c>
      <c r="I456" s="8"/>
      <c r="J456" s="8"/>
      <c r="K456" s="38">
        <v>73373935</v>
      </c>
      <c r="L456" s="8"/>
      <c r="M456" s="8"/>
      <c r="N456" s="8"/>
      <c r="O456" s="12">
        <f t="shared" si="24"/>
        <v>73373935</v>
      </c>
      <c r="P456" s="129">
        <f t="shared" si="23"/>
        <v>0.002992920670115044</v>
      </c>
      <c r="Q456" s="8"/>
      <c r="R456" s="13">
        <f t="shared" si="25"/>
        <v>73373935</v>
      </c>
      <c r="T456" s="4"/>
    </row>
    <row r="457" spans="1:20" s="19" customFormat="1" ht="15">
      <c r="A457" s="14" t="s">
        <v>329</v>
      </c>
      <c r="B457" s="8" t="s">
        <v>12</v>
      </c>
      <c r="C457" s="8">
        <v>17196166</v>
      </c>
      <c r="D457" s="21"/>
      <c r="E457" s="21"/>
      <c r="F457" s="158" t="s">
        <v>504</v>
      </c>
      <c r="G457" s="21" t="s">
        <v>327</v>
      </c>
      <c r="H457" s="21" t="s">
        <v>330</v>
      </c>
      <c r="I457" s="8"/>
      <c r="J457" s="8"/>
      <c r="K457" s="38">
        <v>55859656</v>
      </c>
      <c r="L457" s="8"/>
      <c r="M457" s="8"/>
      <c r="N457" s="8"/>
      <c r="O457" s="12">
        <f t="shared" si="24"/>
        <v>55859656</v>
      </c>
      <c r="P457" s="129">
        <f t="shared" si="23"/>
        <v>0.002278513740171027</v>
      </c>
      <c r="Q457" s="8"/>
      <c r="R457" s="13">
        <f t="shared" si="25"/>
        <v>55859656</v>
      </c>
      <c r="T457" s="4"/>
    </row>
    <row r="459" ht="15" thickBot="1"/>
    <row r="460" spans="1:18" s="92" customFormat="1" ht="15" thickBot="1">
      <c r="A460" s="130" t="s">
        <v>331</v>
      </c>
      <c r="B460" s="131"/>
      <c r="C460" s="131"/>
      <c r="D460" s="131"/>
      <c r="E460" s="131"/>
      <c r="F460" s="131"/>
      <c r="G460" s="131"/>
      <c r="H460" s="131"/>
      <c r="I460" s="131"/>
      <c r="J460" s="131"/>
      <c r="K460" s="132">
        <f>SUM(K6:K459)</f>
        <v>24515830216.502064</v>
      </c>
      <c r="L460" s="131"/>
      <c r="M460" s="131"/>
      <c r="N460" s="131"/>
      <c r="O460" s="132">
        <f>SUM(O6:O459)</f>
        <v>24515830216.502064</v>
      </c>
      <c r="P460" s="133">
        <f>SUM(P6:P459)</f>
        <v>1.0000000000000004</v>
      </c>
      <c r="Q460" s="131"/>
      <c r="R460" s="134"/>
    </row>
  </sheetData>
  <autoFilter ref="A5:S5"/>
  <mergeCells count="1">
    <mergeCell ref="B3:P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topLeftCell="A49">
      <selection activeCell="D66" sqref="D66"/>
    </sheetView>
  </sheetViews>
  <sheetFormatPr defaultColWidth="10.7109375" defaultRowHeight="15" customHeight="1"/>
  <cols>
    <col min="1" max="1" width="10.7109375" style="19" customWidth="1"/>
    <col min="2" max="2" width="15.421875" style="88" customWidth="1"/>
    <col min="3" max="3" width="63.7109375" style="19" customWidth="1"/>
    <col min="4" max="5" width="15.28125" style="19" bestFit="1" customWidth="1"/>
    <col min="6" max="16384" width="10.7109375" style="19" customWidth="1"/>
  </cols>
  <sheetData>
    <row r="1" spans="2:3" ht="15" customHeight="1">
      <c r="B1" s="127" t="s">
        <v>0</v>
      </c>
      <c r="C1" s="127"/>
    </row>
    <row r="2" spans="2:3" ht="15" customHeight="1">
      <c r="B2" s="127" t="s">
        <v>1</v>
      </c>
      <c r="C2" s="127"/>
    </row>
    <row r="3" spans="2:5" ht="15" customHeight="1">
      <c r="B3" s="128" t="s">
        <v>266</v>
      </c>
      <c r="C3" s="128"/>
      <c r="E3" s="3">
        <f>D8+D27+D31+D50+D62+D68+D75+D87</f>
        <v>3413341988.38</v>
      </c>
    </row>
    <row r="4" ht="15" customHeight="1">
      <c r="B4" s="63"/>
    </row>
    <row r="5" spans="1:5" s="90" customFormat="1" ht="43.5" customHeight="1">
      <c r="A5" s="90" t="s">
        <v>298</v>
      </c>
      <c r="B5" s="72" t="s">
        <v>226</v>
      </c>
      <c r="C5" s="72" t="s">
        <v>267</v>
      </c>
      <c r="D5" s="72" t="s">
        <v>224</v>
      </c>
      <c r="E5" s="98" t="s">
        <v>246</v>
      </c>
    </row>
    <row r="6" spans="1:2" ht="15" customHeight="1">
      <c r="A6" s="90" t="s">
        <v>298</v>
      </c>
      <c r="B6" s="63"/>
    </row>
    <row r="7" spans="1:3" ht="15" customHeight="1">
      <c r="A7" s="90" t="s">
        <v>298</v>
      </c>
      <c r="B7" s="2"/>
      <c r="C7" s="2"/>
    </row>
    <row r="8" spans="1:4" ht="15" customHeight="1">
      <c r="A8" s="90" t="s">
        <v>298</v>
      </c>
      <c r="B8" s="63">
        <v>900763443</v>
      </c>
      <c r="C8" s="1" t="s">
        <v>66</v>
      </c>
      <c r="D8" s="4">
        <v>6760300</v>
      </c>
    </row>
    <row r="9" spans="1:4" ht="15" customHeight="1">
      <c r="A9" s="90" t="s">
        <v>298</v>
      </c>
      <c r="D9" s="3"/>
    </row>
    <row r="10" spans="1:4" ht="15" customHeight="1">
      <c r="A10" s="90" t="s">
        <v>298</v>
      </c>
      <c r="B10" s="2"/>
      <c r="C10" s="2"/>
      <c r="D10" s="3"/>
    </row>
    <row r="11" spans="1:4" ht="15" customHeight="1">
      <c r="A11" s="90" t="s">
        <v>298</v>
      </c>
      <c r="B11" s="63">
        <v>830067649</v>
      </c>
      <c r="C11" s="1" t="s">
        <v>30</v>
      </c>
      <c r="D11" s="4">
        <v>14764417</v>
      </c>
    </row>
    <row r="12" spans="1:4" ht="15" customHeight="1">
      <c r="A12" s="90" t="s">
        <v>298</v>
      </c>
      <c r="B12" s="63">
        <v>800164216</v>
      </c>
      <c r="C12" s="1" t="s">
        <v>26</v>
      </c>
      <c r="D12" s="4">
        <v>12776058</v>
      </c>
    </row>
    <row r="13" spans="1:4" ht="15" customHeight="1">
      <c r="A13" s="90" t="s">
        <v>298</v>
      </c>
      <c r="B13" s="63">
        <v>900469255</v>
      </c>
      <c r="C13" s="1" t="s">
        <v>44</v>
      </c>
      <c r="D13" s="4">
        <v>7159877</v>
      </c>
    </row>
    <row r="14" spans="1:4" ht="15" customHeight="1">
      <c r="A14" s="90" t="s">
        <v>298</v>
      </c>
      <c r="B14" s="63">
        <v>91271903</v>
      </c>
      <c r="C14" s="1" t="s">
        <v>56</v>
      </c>
      <c r="D14" s="4">
        <v>7562172</v>
      </c>
    </row>
    <row r="15" spans="1:4" ht="15" customHeight="1">
      <c r="A15" s="90" t="s">
        <v>298</v>
      </c>
      <c r="B15" s="63">
        <v>79512780</v>
      </c>
      <c r="C15" s="1" t="s">
        <v>19</v>
      </c>
      <c r="D15" s="4">
        <v>4123104</v>
      </c>
    </row>
    <row r="16" spans="1:4" ht="15" customHeight="1">
      <c r="A16" s="90" t="s">
        <v>298</v>
      </c>
      <c r="B16" s="63">
        <v>800177254</v>
      </c>
      <c r="C16" s="1" t="s">
        <v>69</v>
      </c>
      <c r="D16" s="4">
        <v>3457850</v>
      </c>
    </row>
    <row r="17" spans="1:4" ht="15" customHeight="1">
      <c r="A17" s="90" t="s">
        <v>298</v>
      </c>
      <c r="B17" s="63">
        <v>900763443</v>
      </c>
      <c r="C17" s="1" t="s">
        <v>66</v>
      </c>
      <c r="D17" s="4">
        <v>3219300</v>
      </c>
    </row>
    <row r="18" spans="1:4" ht="15" customHeight="1">
      <c r="A18" s="90" t="s">
        <v>298</v>
      </c>
      <c r="B18" s="63">
        <v>41782822</v>
      </c>
      <c r="C18" s="1" t="s">
        <v>68</v>
      </c>
      <c r="D18" s="4">
        <v>3169480</v>
      </c>
    </row>
    <row r="19" spans="1:4" ht="15" customHeight="1">
      <c r="A19" s="90" t="s">
        <v>298</v>
      </c>
      <c r="B19" s="63">
        <v>900140423</v>
      </c>
      <c r="C19" s="1" t="s">
        <v>273</v>
      </c>
      <c r="D19" s="4">
        <v>2825911</v>
      </c>
    </row>
    <row r="20" spans="1:4" ht="15" customHeight="1">
      <c r="A20" s="90" t="s">
        <v>298</v>
      </c>
      <c r="B20" s="63">
        <v>900270534</v>
      </c>
      <c r="C20" s="1" t="s">
        <v>73</v>
      </c>
      <c r="D20" s="4">
        <v>2659097</v>
      </c>
    </row>
    <row r="21" spans="1:4" ht="15" customHeight="1">
      <c r="A21" s="90" t="s">
        <v>298</v>
      </c>
      <c r="B21" s="63">
        <v>19075198</v>
      </c>
      <c r="C21" s="1" t="s">
        <v>14</v>
      </c>
      <c r="D21" s="4">
        <v>2302508</v>
      </c>
    </row>
    <row r="22" spans="1:4" ht="15" customHeight="1">
      <c r="A22" s="90" t="s">
        <v>298</v>
      </c>
      <c r="B22" s="63">
        <v>830005919</v>
      </c>
      <c r="C22" s="1" t="s">
        <v>274</v>
      </c>
      <c r="D22" s="4">
        <v>2146200</v>
      </c>
    </row>
    <row r="23" spans="1:4" ht="15" customHeight="1">
      <c r="A23" s="90" t="s">
        <v>298</v>
      </c>
      <c r="B23" s="63">
        <v>900198119</v>
      </c>
      <c r="C23" s="1" t="s">
        <v>72</v>
      </c>
      <c r="D23" s="4">
        <v>1446000</v>
      </c>
    </row>
    <row r="24" spans="1:4" ht="15" customHeight="1">
      <c r="A24" s="90" t="s">
        <v>298</v>
      </c>
      <c r="B24" s="63">
        <v>79501100</v>
      </c>
      <c r="C24" s="1" t="s">
        <v>275</v>
      </c>
      <c r="D24" s="4">
        <v>585645</v>
      </c>
    </row>
    <row r="25" spans="1:4" ht="15" customHeight="1">
      <c r="A25" s="90" t="s">
        <v>298</v>
      </c>
      <c r="B25" s="63">
        <v>830131180</v>
      </c>
      <c r="C25" s="1" t="s">
        <v>71</v>
      </c>
      <c r="D25" s="4">
        <v>578725</v>
      </c>
    </row>
    <row r="26" spans="1:4" ht="15" customHeight="1">
      <c r="A26" s="90" t="s">
        <v>298</v>
      </c>
      <c r="B26" s="63">
        <v>41384449</v>
      </c>
      <c r="C26" s="1" t="s">
        <v>67</v>
      </c>
      <c r="D26" s="4">
        <v>127500</v>
      </c>
    </row>
    <row r="27" spans="1:4" ht="15" customHeight="1">
      <c r="A27" s="90" t="s">
        <v>298</v>
      </c>
      <c r="B27" s="63"/>
      <c r="C27" s="2" t="s">
        <v>74</v>
      </c>
      <c r="D27" s="5">
        <v>65048693</v>
      </c>
    </row>
    <row r="28" spans="1:4" ht="15" customHeight="1">
      <c r="A28" s="90" t="s">
        <v>298</v>
      </c>
      <c r="D28" s="3"/>
    </row>
    <row r="29" spans="1:4" ht="15" customHeight="1">
      <c r="A29" s="90" t="s">
        <v>298</v>
      </c>
      <c r="B29" s="2"/>
      <c r="C29" s="2"/>
      <c r="D29" s="3"/>
    </row>
    <row r="30" spans="1:4" ht="15" customHeight="1">
      <c r="A30" s="90" t="s">
        <v>298</v>
      </c>
      <c r="B30" s="63">
        <v>830048286</v>
      </c>
      <c r="C30" s="1" t="s">
        <v>276</v>
      </c>
      <c r="D30" s="4">
        <v>2894425</v>
      </c>
    </row>
    <row r="31" spans="1:4" ht="15" customHeight="1">
      <c r="A31" s="90" t="s">
        <v>298</v>
      </c>
      <c r="B31" s="63"/>
      <c r="C31" s="2" t="s">
        <v>277</v>
      </c>
      <c r="D31" s="5">
        <v>2895855</v>
      </c>
    </row>
    <row r="32" spans="1:4" ht="15" customHeight="1">
      <c r="A32" s="90" t="s">
        <v>298</v>
      </c>
      <c r="D32" s="3"/>
    </row>
    <row r="33" spans="1:4" ht="15" customHeight="1">
      <c r="A33" s="90" t="s">
        <v>298</v>
      </c>
      <c r="B33" s="2"/>
      <c r="C33" s="2"/>
      <c r="D33" s="3"/>
    </row>
    <row r="34" spans="1:4" ht="15" customHeight="1">
      <c r="A34" s="90" t="s">
        <v>298</v>
      </c>
      <c r="B34" s="63">
        <v>830076882</v>
      </c>
      <c r="C34" s="1" t="s">
        <v>57</v>
      </c>
      <c r="D34" s="4">
        <v>2395440271</v>
      </c>
    </row>
    <row r="35" spans="1:4" ht="15" customHeight="1">
      <c r="A35" s="90" t="s">
        <v>298</v>
      </c>
      <c r="B35" s="63">
        <v>900969198</v>
      </c>
      <c r="C35" s="1" t="s">
        <v>64</v>
      </c>
      <c r="D35" s="4">
        <v>334040819.6</v>
      </c>
    </row>
    <row r="36" spans="1:4" ht="15" customHeight="1">
      <c r="A36" s="90" t="s">
        <v>298</v>
      </c>
      <c r="B36" s="63">
        <v>830053700</v>
      </c>
      <c r="C36" s="1" t="s">
        <v>70</v>
      </c>
      <c r="D36" s="4">
        <v>102237774</v>
      </c>
    </row>
    <row r="37" spans="1:4" ht="15" customHeight="1">
      <c r="A37" s="90" t="s">
        <v>298</v>
      </c>
      <c r="B37" s="63">
        <v>860002120</v>
      </c>
      <c r="C37" s="1" t="s">
        <v>34</v>
      </c>
      <c r="D37" s="4">
        <v>89018090</v>
      </c>
    </row>
    <row r="38" spans="1:4" ht="15" customHeight="1">
      <c r="A38" s="90" t="s">
        <v>298</v>
      </c>
      <c r="B38" s="63">
        <v>800229048</v>
      </c>
      <c r="C38" s="1" t="s">
        <v>278</v>
      </c>
      <c r="D38" s="4">
        <v>80535176</v>
      </c>
    </row>
    <row r="39" spans="1:4" ht="15" customHeight="1">
      <c r="A39" s="90" t="s">
        <v>298</v>
      </c>
      <c r="B39" s="63">
        <v>37827124</v>
      </c>
      <c r="C39" s="1" t="s">
        <v>16</v>
      </c>
      <c r="D39" s="4">
        <v>38748593</v>
      </c>
    </row>
    <row r="40" spans="1:4" ht="15" customHeight="1">
      <c r="A40" s="90" t="s">
        <v>298</v>
      </c>
      <c r="B40" s="63">
        <v>830034343</v>
      </c>
      <c r="C40" s="1" t="s">
        <v>279</v>
      </c>
      <c r="D40" s="4">
        <v>13916033</v>
      </c>
    </row>
    <row r="41" spans="1:4" ht="15" customHeight="1">
      <c r="A41" s="90" t="s">
        <v>298</v>
      </c>
      <c r="B41" s="63">
        <v>900427201</v>
      </c>
      <c r="C41" s="1" t="s">
        <v>60</v>
      </c>
      <c r="D41" s="4">
        <v>5671430</v>
      </c>
    </row>
    <row r="42" spans="1:4" ht="15" customHeight="1">
      <c r="A42" s="90" t="s">
        <v>298</v>
      </c>
      <c r="B42" s="63">
        <v>830057135</v>
      </c>
      <c r="C42" s="1" t="s">
        <v>75</v>
      </c>
      <c r="D42" s="4">
        <v>5337150</v>
      </c>
    </row>
    <row r="43" spans="1:4" ht="15" customHeight="1">
      <c r="A43" s="90" t="s">
        <v>298</v>
      </c>
      <c r="B43" s="63">
        <v>35262878</v>
      </c>
      <c r="C43" s="1" t="s">
        <v>193</v>
      </c>
      <c r="D43" s="4">
        <v>5164176</v>
      </c>
    </row>
    <row r="44" spans="1:4" ht="15" customHeight="1">
      <c r="A44" s="90" t="s">
        <v>298</v>
      </c>
      <c r="B44" s="63">
        <v>813012164</v>
      </c>
      <c r="C44" s="1" t="s">
        <v>28</v>
      </c>
      <c r="D44" s="4">
        <v>2349166</v>
      </c>
    </row>
    <row r="45" spans="1:4" ht="15" customHeight="1">
      <c r="A45" s="90" t="s">
        <v>298</v>
      </c>
      <c r="B45" s="63">
        <v>800028458</v>
      </c>
      <c r="C45" s="1" t="s">
        <v>24</v>
      </c>
      <c r="D45" s="4">
        <v>1867981</v>
      </c>
    </row>
    <row r="46" spans="1:4" ht="15" customHeight="1">
      <c r="A46" s="90" t="s">
        <v>298</v>
      </c>
      <c r="B46" s="63">
        <v>900108649</v>
      </c>
      <c r="C46" s="1" t="s">
        <v>192</v>
      </c>
      <c r="D46" s="4">
        <v>1772347</v>
      </c>
    </row>
    <row r="47" spans="1:4" ht="15" customHeight="1">
      <c r="A47" s="90" t="s">
        <v>298</v>
      </c>
      <c r="B47" s="63">
        <v>900919490</v>
      </c>
      <c r="C47" s="1" t="s">
        <v>194</v>
      </c>
      <c r="D47" s="4">
        <v>1141501</v>
      </c>
    </row>
    <row r="48" spans="1:4" ht="15" customHeight="1">
      <c r="A48" s="90" t="s">
        <v>298</v>
      </c>
      <c r="B48" s="63">
        <v>890903937</v>
      </c>
      <c r="C48" s="1" t="s">
        <v>4</v>
      </c>
      <c r="D48" s="4">
        <v>227720</v>
      </c>
    </row>
    <row r="49" spans="1:4" ht="15" customHeight="1">
      <c r="A49" s="90" t="s">
        <v>298</v>
      </c>
      <c r="B49" s="63">
        <v>860046287</v>
      </c>
      <c r="C49" s="4" t="s">
        <v>37</v>
      </c>
      <c r="D49" s="4">
        <v>9968240</v>
      </c>
    </row>
    <row r="50" spans="1:4" ht="15" customHeight="1">
      <c r="A50" s="90" t="s">
        <v>298</v>
      </c>
      <c r="B50" s="63"/>
      <c r="C50" s="2" t="s">
        <v>76</v>
      </c>
      <c r="D50" s="5">
        <f>SUM(D34:D49)</f>
        <v>3087436467.6</v>
      </c>
    </row>
    <row r="51" spans="1:4" ht="15" customHeight="1">
      <c r="A51" s="90" t="s">
        <v>298</v>
      </c>
      <c r="D51" s="3"/>
    </row>
    <row r="52" spans="1:4" ht="15" customHeight="1">
      <c r="A52" s="90" t="s">
        <v>298</v>
      </c>
      <c r="B52" s="2"/>
      <c r="C52" s="2"/>
      <c r="D52" s="3"/>
    </row>
    <row r="53" spans="1:4" ht="15" customHeight="1">
      <c r="A53" s="90" t="s">
        <v>298</v>
      </c>
      <c r="B53" s="63">
        <v>800131512</v>
      </c>
      <c r="C53" s="1" t="s">
        <v>25</v>
      </c>
      <c r="D53" s="4">
        <v>21937247</v>
      </c>
    </row>
    <row r="54" spans="1:4" ht="15" customHeight="1">
      <c r="A54" s="90" t="s">
        <v>298</v>
      </c>
      <c r="B54" s="63">
        <v>900137021</v>
      </c>
      <c r="C54" s="1" t="s">
        <v>41</v>
      </c>
      <c r="D54" s="4">
        <v>12459667</v>
      </c>
    </row>
    <row r="55" spans="1:4" ht="15" customHeight="1">
      <c r="A55" s="90" t="s">
        <v>298</v>
      </c>
      <c r="B55" s="63">
        <v>860512330</v>
      </c>
      <c r="C55" s="1" t="s">
        <v>39</v>
      </c>
      <c r="D55" s="4">
        <v>4752419</v>
      </c>
    </row>
    <row r="56" spans="1:4" ht="15" customHeight="1">
      <c r="A56" s="90" t="s">
        <v>298</v>
      </c>
      <c r="B56" s="63">
        <v>79513268</v>
      </c>
      <c r="C56" s="1" t="s">
        <v>20</v>
      </c>
      <c r="D56" s="4">
        <v>4604995</v>
      </c>
    </row>
    <row r="57" spans="1:4" ht="15" customHeight="1">
      <c r="A57" s="90" t="s">
        <v>298</v>
      </c>
      <c r="B57" s="63">
        <v>901003462</v>
      </c>
      <c r="C57" s="1" t="s">
        <v>280</v>
      </c>
      <c r="D57" s="4">
        <v>2372433</v>
      </c>
    </row>
    <row r="58" spans="1:4" ht="15" customHeight="1">
      <c r="A58" s="90" t="s">
        <v>298</v>
      </c>
      <c r="B58" s="63">
        <v>800202828</v>
      </c>
      <c r="C58" s="1" t="s">
        <v>77</v>
      </c>
      <c r="D58" s="4">
        <v>2254725</v>
      </c>
    </row>
    <row r="59" spans="1:4" ht="15" customHeight="1">
      <c r="A59" s="90" t="s">
        <v>298</v>
      </c>
      <c r="B59" s="63">
        <v>860016640</v>
      </c>
      <c r="C59" s="1" t="s">
        <v>36</v>
      </c>
      <c r="D59" s="4">
        <v>2150265</v>
      </c>
    </row>
    <row r="60" spans="1:4" ht="15" customHeight="1">
      <c r="A60" s="90" t="s">
        <v>298</v>
      </c>
      <c r="B60" s="63">
        <v>860525367</v>
      </c>
      <c r="C60" s="1" t="s">
        <v>78</v>
      </c>
      <c r="D60" s="4">
        <v>1904483</v>
      </c>
    </row>
    <row r="61" spans="1:4" ht="15" customHeight="1">
      <c r="A61" s="90" t="s">
        <v>298</v>
      </c>
      <c r="B61" s="63">
        <v>900025448</v>
      </c>
      <c r="C61" s="1" t="s">
        <v>79</v>
      </c>
      <c r="D61" s="4">
        <v>1128232</v>
      </c>
    </row>
    <row r="62" spans="1:4" ht="15" customHeight="1">
      <c r="A62" s="90" t="s">
        <v>298</v>
      </c>
      <c r="B62" s="63"/>
      <c r="C62" s="2" t="s">
        <v>80</v>
      </c>
      <c r="D62" s="5">
        <v>53560305</v>
      </c>
    </row>
    <row r="63" spans="1:4" ht="15" customHeight="1">
      <c r="A63" s="90" t="s">
        <v>298</v>
      </c>
      <c r="D63" s="3"/>
    </row>
    <row r="64" spans="1:4" ht="15" customHeight="1">
      <c r="A64" s="90" t="s">
        <v>298</v>
      </c>
      <c r="B64" s="2"/>
      <c r="C64" s="2"/>
      <c r="D64" s="3"/>
    </row>
    <row r="65" spans="1:4" ht="15" customHeight="1">
      <c r="A65" s="90" t="s">
        <v>298</v>
      </c>
      <c r="B65" s="63">
        <v>802007670</v>
      </c>
      <c r="C65" s="1" t="s">
        <v>281</v>
      </c>
      <c r="D65" s="4">
        <v>318000</v>
      </c>
    </row>
    <row r="66" spans="1:4" ht="15" customHeight="1">
      <c r="A66" s="90" t="s">
        <v>298</v>
      </c>
      <c r="B66" s="63">
        <v>17116644</v>
      </c>
      <c r="C66" s="1" t="s">
        <v>13</v>
      </c>
      <c r="D66" s="4">
        <v>-53860</v>
      </c>
    </row>
    <row r="67" spans="1:4" ht="15" customHeight="1">
      <c r="A67" s="90" t="s">
        <v>298</v>
      </c>
      <c r="B67" s="63">
        <v>17196166</v>
      </c>
      <c r="C67" s="1" t="s">
        <v>12</v>
      </c>
      <c r="D67" s="4">
        <v>-686002</v>
      </c>
    </row>
    <row r="68" spans="1:4" ht="15" customHeight="1">
      <c r="A68" s="90" t="s">
        <v>298</v>
      </c>
      <c r="B68" s="63"/>
      <c r="C68" s="2" t="s">
        <v>282</v>
      </c>
      <c r="D68" s="5">
        <v>-421860.25</v>
      </c>
    </row>
    <row r="69" spans="1:4" ht="15" customHeight="1">
      <c r="A69" s="90" t="s">
        <v>298</v>
      </c>
      <c r="D69" s="3"/>
    </row>
    <row r="70" spans="1:4" ht="15" customHeight="1">
      <c r="A70" s="90" t="s">
        <v>298</v>
      </c>
      <c r="B70" s="2"/>
      <c r="C70" s="2"/>
      <c r="D70" s="3"/>
    </row>
    <row r="71" spans="1:4" ht="15" customHeight="1">
      <c r="A71" s="90" t="s">
        <v>298</v>
      </c>
      <c r="B71" s="63">
        <v>860039988</v>
      </c>
      <c r="C71" s="1" t="s">
        <v>7</v>
      </c>
      <c r="D71" s="4">
        <v>11565507</v>
      </c>
    </row>
    <row r="72" spans="1:4" ht="15" customHeight="1">
      <c r="A72" s="90" t="s">
        <v>298</v>
      </c>
      <c r="B72" s="63">
        <v>860004875</v>
      </c>
      <c r="C72" s="1" t="s">
        <v>283</v>
      </c>
      <c r="D72" s="4">
        <v>8177263</v>
      </c>
    </row>
    <row r="73" spans="1:4" ht="15" customHeight="1">
      <c r="A73" s="90" t="s">
        <v>298</v>
      </c>
      <c r="B73" s="63">
        <v>800226098</v>
      </c>
      <c r="C73" s="1" t="s">
        <v>284</v>
      </c>
      <c r="D73" s="4">
        <v>714375</v>
      </c>
    </row>
    <row r="74" spans="1:4" ht="15" customHeight="1">
      <c r="A74" s="90" t="s">
        <v>298</v>
      </c>
      <c r="B74" s="63">
        <v>830053700</v>
      </c>
      <c r="C74" s="1" t="s">
        <v>70</v>
      </c>
      <c r="D74" s="4">
        <v>293236</v>
      </c>
    </row>
    <row r="75" spans="1:4" ht="15" customHeight="1">
      <c r="A75" s="90" t="s">
        <v>298</v>
      </c>
      <c r="B75" s="63"/>
      <c r="C75" s="2" t="s">
        <v>81</v>
      </c>
      <c r="D75" s="5">
        <v>20750382</v>
      </c>
    </row>
    <row r="76" spans="1:4" ht="15" customHeight="1">
      <c r="A76" s="90" t="s">
        <v>298</v>
      </c>
      <c r="D76" s="3"/>
    </row>
    <row r="77" spans="1:4" ht="15" customHeight="1">
      <c r="A77" s="90" t="s">
        <v>298</v>
      </c>
      <c r="B77" s="2"/>
      <c r="C77" s="2"/>
      <c r="D77" s="3"/>
    </row>
    <row r="78" spans="1:4" ht="15" customHeight="1">
      <c r="A78" s="90" t="s">
        <v>298</v>
      </c>
      <c r="B78" s="63">
        <v>830120326</v>
      </c>
      <c r="C78" s="1" t="s">
        <v>32</v>
      </c>
      <c r="D78" s="4">
        <v>63546690.58</v>
      </c>
    </row>
    <row r="79" spans="1:4" ht="15" customHeight="1">
      <c r="A79" s="90" t="s">
        <v>298</v>
      </c>
      <c r="B79" s="63">
        <v>830109552</v>
      </c>
      <c r="C79" s="1" t="s">
        <v>31</v>
      </c>
      <c r="D79" s="4">
        <v>38058501.04</v>
      </c>
    </row>
    <row r="80" spans="1:4" ht="15" customHeight="1">
      <c r="A80" s="90" t="s">
        <v>298</v>
      </c>
      <c r="B80" s="63">
        <v>900936205</v>
      </c>
      <c r="C80" s="1" t="s">
        <v>45</v>
      </c>
      <c r="D80" s="3">
        <v>23683137</v>
      </c>
    </row>
    <row r="81" spans="1:4" ht="15" customHeight="1">
      <c r="A81" s="90" t="s">
        <v>298</v>
      </c>
      <c r="B81" s="63">
        <v>830131279</v>
      </c>
      <c r="C81" s="1" t="s">
        <v>58</v>
      </c>
      <c r="D81" s="4">
        <v>14556686</v>
      </c>
    </row>
    <row r="82" spans="1:4" ht="15" customHeight="1">
      <c r="A82" s="90" t="s">
        <v>298</v>
      </c>
      <c r="B82" s="63">
        <v>830136560</v>
      </c>
      <c r="C82" s="1" t="s">
        <v>33</v>
      </c>
      <c r="D82" s="99">
        <v>30116072.41</v>
      </c>
    </row>
    <row r="83" spans="1:4" ht="15" customHeight="1">
      <c r="A83" s="90" t="s">
        <v>298</v>
      </c>
      <c r="B83" s="63">
        <v>900444337</v>
      </c>
      <c r="C83" s="1" t="s">
        <v>43</v>
      </c>
      <c r="D83" s="4">
        <v>4089169</v>
      </c>
    </row>
    <row r="84" spans="1:4" ht="15" customHeight="1">
      <c r="A84" s="90" t="s">
        <v>298</v>
      </c>
      <c r="B84" s="63">
        <v>900308706</v>
      </c>
      <c r="C84" s="1" t="s">
        <v>59</v>
      </c>
      <c r="D84" s="4">
        <v>2026290</v>
      </c>
    </row>
    <row r="85" spans="1:4" ht="15" customHeight="1">
      <c r="A85" s="90" t="s">
        <v>298</v>
      </c>
      <c r="B85" s="63">
        <v>900137021</v>
      </c>
      <c r="C85" s="1" t="s">
        <v>41</v>
      </c>
      <c r="D85" s="4">
        <v>1000000</v>
      </c>
    </row>
    <row r="86" spans="1:4" ht="15" customHeight="1">
      <c r="A86" s="90" t="s">
        <v>298</v>
      </c>
      <c r="B86" s="63">
        <v>800130907</v>
      </c>
      <c r="C86" s="1" t="s">
        <v>285</v>
      </c>
      <c r="D86" s="4">
        <v>235300</v>
      </c>
    </row>
    <row r="87" spans="2:4" ht="15" customHeight="1">
      <c r="B87" s="63"/>
      <c r="C87" s="2" t="s">
        <v>82</v>
      </c>
      <c r="D87" s="5">
        <f>SUM(D78:D86)</f>
        <v>177311846.03</v>
      </c>
    </row>
  </sheetData>
  <autoFilter ref="A5:E87"/>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3"/>
  <sheetViews>
    <sheetView workbookViewId="0" topLeftCell="A24">
      <selection activeCell="E44" sqref="E44:N51"/>
    </sheetView>
  </sheetViews>
  <sheetFormatPr defaultColWidth="11.421875" defaultRowHeight="15"/>
  <cols>
    <col min="1" max="1" width="11.421875" style="19" customWidth="1"/>
    <col min="2" max="2" width="13.00390625" style="0" bestFit="1" customWidth="1"/>
    <col min="3" max="3" width="17.28125" style="0" bestFit="1" customWidth="1"/>
    <col min="4" max="9" width="17.7109375" style="0" bestFit="1" customWidth="1"/>
    <col min="10" max="13" width="16.140625" style="0" customWidth="1"/>
    <col min="14" max="14" width="18.28125" style="0" bestFit="1" customWidth="1"/>
    <col min="15" max="15" width="15.140625" style="0" bestFit="1" customWidth="1"/>
  </cols>
  <sheetData>
    <row r="1" ht="15">
      <c r="B1" s="23" t="s">
        <v>175</v>
      </c>
    </row>
    <row r="2" ht="43.8" thickBot="1">
      <c r="B2" s="23" t="s">
        <v>174</v>
      </c>
    </row>
    <row r="3" spans="2:14" s="140" customFormat="1" ht="40.2" thickBot="1">
      <c r="B3" s="141" t="s">
        <v>172</v>
      </c>
      <c r="C3" s="141" t="s">
        <v>332</v>
      </c>
      <c r="D3" s="142">
        <v>2020</v>
      </c>
      <c r="E3" s="142">
        <v>2021</v>
      </c>
      <c r="F3" s="142">
        <v>2022</v>
      </c>
      <c r="G3" s="142">
        <v>2023</v>
      </c>
      <c r="H3" s="142">
        <v>2024</v>
      </c>
      <c r="I3" s="142">
        <v>2025</v>
      </c>
      <c r="J3" s="142">
        <v>2026</v>
      </c>
      <c r="K3" s="142">
        <v>2027</v>
      </c>
      <c r="L3" s="142">
        <v>2028</v>
      </c>
      <c r="M3" s="142">
        <v>2029</v>
      </c>
      <c r="N3" s="143">
        <v>2030</v>
      </c>
    </row>
    <row r="4" spans="2:14" ht="15">
      <c r="B4" s="31" t="s">
        <v>195</v>
      </c>
      <c r="C4" s="35">
        <v>255478000</v>
      </c>
      <c r="D4" s="16"/>
      <c r="E4" s="16">
        <f>+C4</f>
        <v>255478000</v>
      </c>
      <c r="F4" s="16"/>
      <c r="G4" s="16"/>
      <c r="H4" s="16"/>
      <c r="I4" s="16"/>
      <c r="J4" s="16"/>
      <c r="K4" s="16"/>
      <c r="L4" s="16"/>
      <c r="M4" s="16"/>
      <c r="N4" s="30"/>
    </row>
    <row r="5" spans="2:14" ht="15">
      <c r="B5" s="32" t="s">
        <v>333</v>
      </c>
      <c r="C5" s="36">
        <v>740435986.6666667</v>
      </c>
      <c r="D5" s="16"/>
      <c r="E5" s="7"/>
      <c r="F5" s="16">
        <f>+C5/2</f>
        <v>370217993.3333334</v>
      </c>
      <c r="G5" s="16">
        <f>+F5</f>
        <v>370217993.3333334</v>
      </c>
      <c r="H5" s="16"/>
      <c r="I5" s="16"/>
      <c r="J5" s="16"/>
      <c r="K5" s="16"/>
      <c r="L5" s="16"/>
      <c r="M5" s="16"/>
      <c r="N5" s="30"/>
    </row>
    <row r="6" spans="2:14" ht="15">
      <c r="B6" s="32" t="s">
        <v>196</v>
      </c>
      <c r="C6" s="36">
        <v>2376922949</v>
      </c>
      <c r="D6" s="16"/>
      <c r="E6" s="16">
        <f>+LABORALES!J60+13000000*10</f>
        <v>169420923</v>
      </c>
      <c r="F6" s="16">
        <f>13000000*1.03*12</f>
        <v>160680000</v>
      </c>
      <c r="G6" s="16">
        <f>+F6*1.03</f>
        <v>165500400</v>
      </c>
      <c r="H6" s="16">
        <f aca="true" t="shared" si="0" ref="H6:N6">+G6*1.03</f>
        <v>170465412</v>
      </c>
      <c r="I6" s="16">
        <f t="shared" si="0"/>
        <v>175579374.36</v>
      </c>
      <c r="J6" s="16">
        <f t="shared" si="0"/>
        <v>180846755.59080002</v>
      </c>
      <c r="K6" s="16">
        <f t="shared" si="0"/>
        <v>186272158.25852403</v>
      </c>
      <c r="L6" s="16">
        <f t="shared" si="0"/>
        <v>191860323.00627977</v>
      </c>
      <c r="M6" s="16">
        <f t="shared" si="0"/>
        <v>197616132.69646817</v>
      </c>
      <c r="N6" s="26">
        <f t="shared" si="0"/>
        <v>203544616.67736223</v>
      </c>
    </row>
    <row r="7" spans="2:14" ht="15">
      <c r="B7" s="32" t="s">
        <v>319</v>
      </c>
      <c r="C7" s="36">
        <v>460692000</v>
      </c>
      <c r="D7" s="16"/>
      <c r="E7" s="137">
        <f>+'DIAN Y SHD'!E37</f>
        <v>364200000</v>
      </c>
      <c r="F7" s="16">
        <f>+C7-E7</f>
        <v>96492000</v>
      </c>
      <c r="G7" s="16"/>
      <c r="H7" s="16"/>
      <c r="I7" s="16"/>
      <c r="J7" s="16"/>
      <c r="K7" s="16"/>
      <c r="L7" s="16"/>
      <c r="M7" s="16"/>
      <c r="N7" s="30"/>
    </row>
    <row r="8" spans="2:14" ht="15">
      <c r="B8" s="32" t="s">
        <v>322</v>
      </c>
      <c r="C8" s="36">
        <v>7647119192</v>
      </c>
      <c r="D8" s="16"/>
      <c r="E8" s="16">
        <v>4000000000</v>
      </c>
      <c r="F8" s="16"/>
      <c r="G8" s="16"/>
      <c r="H8" s="16">
        <f>+(C8-E8)/6</f>
        <v>607853198.6666666</v>
      </c>
      <c r="I8" s="16">
        <f aca="true" t="shared" si="1" ref="I8:M8">+H8</f>
        <v>607853198.6666666</v>
      </c>
      <c r="J8" s="16">
        <f t="shared" si="1"/>
        <v>607853198.6666666</v>
      </c>
      <c r="K8" s="16">
        <f t="shared" si="1"/>
        <v>607853198.6666666</v>
      </c>
      <c r="L8" s="16">
        <f t="shared" si="1"/>
        <v>607853198.6666666</v>
      </c>
      <c r="M8" s="16">
        <f t="shared" si="1"/>
        <v>607853198.6666666</v>
      </c>
      <c r="N8" s="30"/>
    </row>
    <row r="9" spans="2:14" ht="15">
      <c r="B9" s="32" t="s">
        <v>323</v>
      </c>
      <c r="C9" s="36">
        <v>5603187295.9553995</v>
      </c>
      <c r="D9" s="16"/>
      <c r="E9" s="16"/>
      <c r="F9" s="16"/>
      <c r="G9" s="16"/>
      <c r="H9" s="16">
        <f>+C9/6</f>
        <v>933864549.3259</v>
      </c>
      <c r="I9" s="16">
        <f aca="true" t="shared" si="2" ref="I9:I10">+H9</f>
        <v>933864549.3259</v>
      </c>
      <c r="J9" s="16">
        <f aca="true" t="shared" si="3" ref="J9:J10">+I9</f>
        <v>933864549.3259</v>
      </c>
      <c r="K9" s="16">
        <f aca="true" t="shared" si="4" ref="K9:K10">+J9</f>
        <v>933864549.3259</v>
      </c>
      <c r="L9" s="16">
        <f aca="true" t="shared" si="5" ref="L9:L10">+K9</f>
        <v>933864549.3259</v>
      </c>
      <c r="M9" s="16">
        <f aca="true" t="shared" si="6" ref="M9:M10">+L9</f>
        <v>933864549.3259</v>
      </c>
      <c r="N9" s="30"/>
    </row>
    <row r="10" spans="2:14" ht="15">
      <c r="B10" s="32" t="s">
        <v>328</v>
      </c>
      <c r="C10" s="36">
        <v>5894924111.209999</v>
      </c>
      <c r="D10" s="16"/>
      <c r="E10" s="16"/>
      <c r="F10" s="16"/>
      <c r="G10" s="16"/>
      <c r="H10" s="16">
        <f>+C10/6</f>
        <v>982487351.8683332</v>
      </c>
      <c r="I10" s="16">
        <f t="shared" si="2"/>
        <v>982487351.8683332</v>
      </c>
      <c r="J10" s="16">
        <f t="shared" si="3"/>
        <v>982487351.8683332</v>
      </c>
      <c r="K10" s="16">
        <f t="shared" si="4"/>
        <v>982487351.8683332</v>
      </c>
      <c r="L10" s="16">
        <f t="shared" si="5"/>
        <v>982487351.8683332</v>
      </c>
      <c r="M10" s="16">
        <f t="shared" si="6"/>
        <v>982487351.8683332</v>
      </c>
      <c r="N10" s="26"/>
    </row>
    <row r="11" spans="2:14" ht="15" thickBot="1">
      <c r="B11" s="33" t="s">
        <v>330</v>
      </c>
      <c r="C11" s="36">
        <v>1537070681.67</v>
      </c>
      <c r="D11" s="21"/>
      <c r="E11" s="21"/>
      <c r="F11" s="21"/>
      <c r="G11" s="21"/>
      <c r="H11" s="21"/>
      <c r="I11" s="21"/>
      <c r="J11" s="21"/>
      <c r="K11" s="21"/>
      <c r="L11" s="21"/>
      <c r="M11" s="7"/>
      <c r="N11" s="138">
        <f>+C11</f>
        <v>1537070681.67</v>
      </c>
    </row>
    <row r="12" spans="2:15" ht="15" thickBot="1">
      <c r="B12" s="34" t="s">
        <v>173</v>
      </c>
      <c r="C12" s="37">
        <v>24515830216.502068</v>
      </c>
      <c r="D12" s="29">
        <f>+SUM(D4:D11)</f>
        <v>0</v>
      </c>
      <c r="E12" s="29">
        <f aca="true" t="shared" si="7" ref="E12:M12">+SUM(E4:E11)</f>
        <v>4789098923</v>
      </c>
      <c r="F12" s="29">
        <f t="shared" si="7"/>
        <v>627389993.3333334</v>
      </c>
      <c r="G12" s="29">
        <f t="shared" si="7"/>
        <v>535718393.3333334</v>
      </c>
      <c r="H12" s="29">
        <f t="shared" si="7"/>
        <v>2694670511.8609</v>
      </c>
      <c r="I12" s="29">
        <f t="shared" si="7"/>
        <v>2699784474.2209</v>
      </c>
      <c r="J12" s="29">
        <f t="shared" si="7"/>
        <v>2705051855.4516997</v>
      </c>
      <c r="K12" s="29">
        <f t="shared" si="7"/>
        <v>2710477258.119424</v>
      </c>
      <c r="L12" s="29">
        <f t="shared" si="7"/>
        <v>2716065422.86718</v>
      </c>
      <c r="M12" s="29">
        <f t="shared" si="7"/>
        <v>2721821232.5573683</v>
      </c>
      <c r="N12" s="139">
        <f>+SUM(N4:N11)</f>
        <v>1740615298.3473623</v>
      </c>
      <c r="O12" s="40">
        <f>+SUM(D12:N12)-C12</f>
        <v>-575136853.4105682</v>
      </c>
    </row>
    <row r="14" ht="15">
      <c r="B14" s="23" t="s">
        <v>175</v>
      </c>
    </row>
    <row r="15" ht="29.4" thickBot="1">
      <c r="B15" s="23" t="s">
        <v>176</v>
      </c>
    </row>
    <row r="16" spans="2:14" s="140" customFormat="1" ht="15" thickBot="1">
      <c r="B16" s="141" t="s">
        <v>172</v>
      </c>
      <c r="C16" s="141" t="s">
        <v>171</v>
      </c>
      <c r="D16" s="142">
        <v>2020</v>
      </c>
      <c r="E16" s="142">
        <v>2021</v>
      </c>
      <c r="F16" s="142">
        <v>2022</v>
      </c>
      <c r="G16" s="142">
        <v>2023</v>
      </c>
      <c r="H16" s="142">
        <v>2024</v>
      </c>
      <c r="I16" s="142">
        <v>2025</v>
      </c>
      <c r="J16" s="142">
        <v>2026</v>
      </c>
      <c r="K16" s="142">
        <v>2027</v>
      </c>
      <c r="L16" s="142">
        <v>2028</v>
      </c>
      <c r="M16" s="142">
        <v>2029</v>
      </c>
      <c r="N16" s="143">
        <v>2030</v>
      </c>
    </row>
    <row r="17" spans="2:14" ht="15">
      <c r="B17" s="10" t="str">
        <f>+B4</f>
        <v>Retenciones</v>
      </c>
      <c r="C17" s="16">
        <f>+C4</f>
        <v>255478000</v>
      </c>
      <c r="D17" s="16">
        <f>+C17-D4</f>
        <v>255478000</v>
      </c>
      <c r="E17" s="16">
        <f>+D17-E4</f>
        <v>0</v>
      </c>
      <c r="F17" s="16">
        <f aca="true" t="shared" si="8" ref="F17:N17">+E17-F4</f>
        <v>0</v>
      </c>
      <c r="G17" s="16">
        <f t="shared" si="8"/>
        <v>0</v>
      </c>
      <c r="H17" s="16">
        <f t="shared" si="8"/>
        <v>0</v>
      </c>
      <c r="I17" s="16">
        <f t="shared" si="8"/>
        <v>0</v>
      </c>
      <c r="J17" s="16">
        <f t="shared" si="8"/>
        <v>0</v>
      </c>
      <c r="K17" s="16">
        <f t="shared" si="8"/>
        <v>0</v>
      </c>
      <c r="L17" s="16">
        <f t="shared" si="8"/>
        <v>0</v>
      </c>
      <c r="M17" s="16">
        <f t="shared" si="8"/>
        <v>0</v>
      </c>
      <c r="N17" s="16">
        <f t="shared" si="8"/>
        <v>0</v>
      </c>
    </row>
    <row r="18" spans="2:14" ht="15">
      <c r="B18" s="10" t="str">
        <f aca="true" t="shared" si="9" ref="B18:B24">+B5</f>
        <v>EMPLEADOS</v>
      </c>
      <c r="C18" s="16">
        <f>+C5</f>
        <v>740435986.6666667</v>
      </c>
      <c r="D18" s="16">
        <f aca="true" t="shared" si="10" ref="D18:N18">+C18-D5</f>
        <v>740435986.6666667</v>
      </c>
      <c r="E18" s="16">
        <f t="shared" si="10"/>
        <v>740435986.6666667</v>
      </c>
      <c r="F18" s="16">
        <f t="shared" si="10"/>
        <v>370217993.3333334</v>
      </c>
      <c r="G18" s="16">
        <f t="shared" si="10"/>
        <v>0</v>
      </c>
      <c r="H18" s="16">
        <f t="shared" si="10"/>
        <v>0</v>
      </c>
      <c r="I18" s="16">
        <f t="shared" si="10"/>
        <v>0</v>
      </c>
      <c r="J18" s="16">
        <f t="shared" si="10"/>
        <v>0</v>
      </c>
      <c r="K18" s="16">
        <f t="shared" si="10"/>
        <v>0</v>
      </c>
      <c r="L18" s="16">
        <f t="shared" si="10"/>
        <v>0</v>
      </c>
      <c r="M18" s="16">
        <f t="shared" si="10"/>
        <v>0</v>
      </c>
      <c r="N18" s="16">
        <f t="shared" si="10"/>
        <v>0</v>
      </c>
    </row>
    <row r="19" spans="2:14" ht="15">
      <c r="B19" s="10" t="str">
        <f t="shared" si="9"/>
        <v>Pensiones</v>
      </c>
      <c r="C19" s="16">
        <f aca="true" t="shared" si="11" ref="C19:C24">+C6</f>
        <v>2376922949</v>
      </c>
      <c r="D19" s="16">
        <f aca="true" t="shared" si="12" ref="D19:N19">+C19-D6</f>
        <v>2376922949</v>
      </c>
      <c r="E19" s="16">
        <f t="shared" si="12"/>
        <v>2207502026</v>
      </c>
      <c r="F19" s="16">
        <f t="shared" si="12"/>
        <v>2046822026</v>
      </c>
      <c r="G19" s="16">
        <f t="shared" si="12"/>
        <v>1881321626</v>
      </c>
      <c r="H19" s="16">
        <f t="shared" si="12"/>
        <v>1710856214</v>
      </c>
      <c r="I19" s="16">
        <f t="shared" si="12"/>
        <v>1535276839.6399999</v>
      </c>
      <c r="J19" s="16">
        <f t="shared" si="12"/>
        <v>1354430084.0491998</v>
      </c>
      <c r="K19" s="16">
        <f t="shared" si="12"/>
        <v>1168157925.7906759</v>
      </c>
      <c r="L19" s="16">
        <f t="shared" si="12"/>
        <v>976297602.7843962</v>
      </c>
      <c r="M19" s="16">
        <f t="shared" si="12"/>
        <v>778681470.087928</v>
      </c>
      <c r="N19" s="16">
        <f t="shared" si="12"/>
        <v>575136853.4105659</v>
      </c>
    </row>
    <row r="20" spans="2:14" ht="15">
      <c r="B20" s="10" t="str">
        <f t="shared" si="9"/>
        <v>IMPUESTOS</v>
      </c>
      <c r="C20" s="16">
        <f t="shared" si="11"/>
        <v>460692000</v>
      </c>
      <c r="D20" s="16">
        <f aca="true" t="shared" si="13" ref="D20:N20">+C20-D7</f>
        <v>460692000</v>
      </c>
      <c r="E20" s="16">
        <f t="shared" si="13"/>
        <v>96492000</v>
      </c>
      <c r="F20" s="16">
        <f t="shared" si="13"/>
        <v>0</v>
      </c>
      <c r="G20" s="16">
        <f t="shared" si="13"/>
        <v>0</v>
      </c>
      <c r="H20" s="16">
        <f t="shared" si="13"/>
        <v>0</v>
      </c>
      <c r="I20" s="16">
        <f t="shared" si="13"/>
        <v>0</v>
      </c>
      <c r="J20" s="16">
        <f t="shared" si="13"/>
        <v>0</v>
      </c>
      <c r="K20" s="16">
        <f t="shared" si="13"/>
        <v>0</v>
      </c>
      <c r="L20" s="16">
        <f t="shared" si="13"/>
        <v>0</v>
      </c>
      <c r="M20" s="16">
        <f t="shared" si="13"/>
        <v>0</v>
      </c>
      <c r="N20" s="16">
        <f t="shared" si="13"/>
        <v>0</v>
      </c>
    </row>
    <row r="21" spans="2:14" ht="15">
      <c r="B21" s="10" t="str">
        <f t="shared" si="9"/>
        <v>Hipotecarios</v>
      </c>
      <c r="C21" s="16">
        <f t="shared" si="11"/>
        <v>7647119192</v>
      </c>
      <c r="D21" s="16">
        <f aca="true" t="shared" si="14" ref="D21:N21">+C21-D8</f>
        <v>7647119192</v>
      </c>
      <c r="E21" s="16">
        <f t="shared" si="14"/>
        <v>3647119192</v>
      </c>
      <c r="F21" s="16">
        <f t="shared" si="14"/>
        <v>3647119192</v>
      </c>
      <c r="G21" s="16">
        <f t="shared" si="14"/>
        <v>3647119192</v>
      </c>
      <c r="H21" s="16">
        <f t="shared" si="14"/>
        <v>3039265993.3333335</v>
      </c>
      <c r="I21" s="16">
        <f t="shared" si="14"/>
        <v>2431412794.666667</v>
      </c>
      <c r="J21" s="16">
        <f t="shared" si="14"/>
        <v>1823559596.0000005</v>
      </c>
      <c r="K21" s="16">
        <f t="shared" si="14"/>
        <v>1215706397.333334</v>
      </c>
      <c r="L21" s="16">
        <f t="shared" si="14"/>
        <v>607853198.6666673</v>
      </c>
      <c r="M21" s="16">
        <f t="shared" si="14"/>
        <v>0</v>
      </c>
      <c r="N21" s="16">
        <f t="shared" si="14"/>
        <v>0</v>
      </c>
    </row>
    <row r="22" spans="2:14" ht="15">
      <c r="B22" s="10" t="str">
        <f t="shared" si="9"/>
        <v>Estrategicos</v>
      </c>
      <c r="C22" s="16">
        <f t="shared" si="11"/>
        <v>5603187295.9553995</v>
      </c>
      <c r="D22" s="16">
        <f aca="true" t="shared" si="15" ref="D22:N22">+C22-D9</f>
        <v>5603187295.9553995</v>
      </c>
      <c r="E22" s="16">
        <f t="shared" si="15"/>
        <v>5603187295.9553995</v>
      </c>
      <c r="F22" s="16">
        <f t="shared" si="15"/>
        <v>5603187295.9553995</v>
      </c>
      <c r="G22" s="16">
        <f t="shared" si="15"/>
        <v>5603187295.9553995</v>
      </c>
      <c r="H22" s="16">
        <f t="shared" si="15"/>
        <v>4669322746.629499</v>
      </c>
      <c r="I22" s="16">
        <f t="shared" si="15"/>
        <v>3735458197.3035994</v>
      </c>
      <c r="J22" s="16">
        <f t="shared" si="15"/>
        <v>2801593647.9776993</v>
      </c>
      <c r="K22" s="16">
        <f t="shared" si="15"/>
        <v>1867729098.6517992</v>
      </c>
      <c r="L22" s="16">
        <f t="shared" si="15"/>
        <v>933864549.3258992</v>
      </c>
      <c r="M22" s="16">
        <f t="shared" si="15"/>
        <v>0</v>
      </c>
      <c r="N22" s="16">
        <f t="shared" si="15"/>
        <v>0</v>
      </c>
    </row>
    <row r="23" spans="2:14" ht="15">
      <c r="B23" s="10" t="str">
        <f t="shared" si="9"/>
        <v>Quirografarios</v>
      </c>
      <c r="C23" s="16">
        <f t="shared" si="11"/>
        <v>5894924111.209999</v>
      </c>
      <c r="D23" s="16">
        <f aca="true" t="shared" si="16" ref="D23:N23">+C23-D10</f>
        <v>5894924111.209999</v>
      </c>
      <c r="E23" s="16">
        <f t="shared" si="16"/>
        <v>5894924111.209999</v>
      </c>
      <c r="F23" s="16">
        <f t="shared" si="16"/>
        <v>5894924111.209999</v>
      </c>
      <c r="G23" s="16">
        <f t="shared" si="16"/>
        <v>5894924111.209999</v>
      </c>
      <c r="H23" s="16">
        <f t="shared" si="16"/>
        <v>4912436759.341666</v>
      </c>
      <c r="I23" s="16">
        <f t="shared" si="16"/>
        <v>3929949407.473333</v>
      </c>
      <c r="J23" s="16">
        <f t="shared" si="16"/>
        <v>2947462055.6049995</v>
      </c>
      <c r="K23" s="16">
        <f t="shared" si="16"/>
        <v>1964974703.7366662</v>
      </c>
      <c r="L23" s="16">
        <f t="shared" si="16"/>
        <v>982487351.868333</v>
      </c>
      <c r="M23" s="16">
        <f t="shared" si="16"/>
        <v>0</v>
      </c>
      <c r="N23" s="16">
        <f t="shared" si="16"/>
        <v>0</v>
      </c>
    </row>
    <row r="24" spans="2:14" ht="15">
      <c r="B24" s="10" t="str">
        <f t="shared" si="9"/>
        <v>Socios</v>
      </c>
      <c r="C24" s="16">
        <f t="shared" si="11"/>
        <v>1537070681.67</v>
      </c>
      <c r="D24" s="16">
        <f aca="true" t="shared" si="17" ref="D24:N24">+C24-D11</f>
        <v>1537070681.67</v>
      </c>
      <c r="E24" s="16">
        <f t="shared" si="17"/>
        <v>1537070681.67</v>
      </c>
      <c r="F24" s="16">
        <f t="shared" si="17"/>
        <v>1537070681.67</v>
      </c>
      <c r="G24" s="16">
        <f t="shared" si="17"/>
        <v>1537070681.67</v>
      </c>
      <c r="H24" s="16">
        <f t="shared" si="17"/>
        <v>1537070681.67</v>
      </c>
      <c r="I24" s="16">
        <f t="shared" si="17"/>
        <v>1537070681.67</v>
      </c>
      <c r="J24" s="16">
        <f t="shared" si="17"/>
        <v>1537070681.67</v>
      </c>
      <c r="K24" s="16">
        <f t="shared" si="17"/>
        <v>1537070681.67</v>
      </c>
      <c r="L24" s="16">
        <f t="shared" si="17"/>
        <v>1537070681.67</v>
      </c>
      <c r="M24" s="16">
        <f t="shared" si="17"/>
        <v>1537070681.67</v>
      </c>
      <c r="N24" s="16">
        <f t="shared" si="17"/>
        <v>0</v>
      </c>
    </row>
    <row r="25" spans="2:15" ht="15" thickBot="1">
      <c r="B25" s="27" t="s">
        <v>173</v>
      </c>
      <c r="C25" s="28">
        <f>+SUM(C17:C24)</f>
        <v>24515830216.502068</v>
      </c>
      <c r="D25" s="29">
        <f>+SUM(D17:D24)</f>
        <v>24515830216.502068</v>
      </c>
      <c r="E25" s="29">
        <f aca="true" t="shared" si="18" ref="E25:N25">+SUM(E17:E24)</f>
        <v>19726731293.502068</v>
      </c>
      <c r="F25" s="29">
        <f t="shared" si="18"/>
        <v>19099341300.16873</v>
      </c>
      <c r="G25" s="29">
        <f t="shared" si="18"/>
        <v>18563622906.835396</v>
      </c>
      <c r="H25" s="29">
        <f t="shared" si="18"/>
        <v>15868952394.9745</v>
      </c>
      <c r="I25" s="29">
        <f t="shared" si="18"/>
        <v>13169167920.7536</v>
      </c>
      <c r="J25" s="29">
        <f t="shared" si="18"/>
        <v>10464116065.301899</v>
      </c>
      <c r="K25" s="29">
        <f t="shared" si="18"/>
        <v>7753638807.182476</v>
      </c>
      <c r="L25" s="29">
        <f t="shared" si="18"/>
        <v>5037573384.315296</v>
      </c>
      <c r="M25" s="29">
        <f t="shared" si="18"/>
        <v>2315752151.757928</v>
      </c>
      <c r="N25" s="29">
        <f t="shared" si="18"/>
        <v>575136853.4105659</v>
      </c>
      <c r="O25" s="40"/>
    </row>
    <row r="27" spans="2:14" ht="15">
      <c r="B27" s="23" t="s">
        <v>175</v>
      </c>
      <c r="C27" s="19"/>
      <c r="D27" s="19"/>
      <c r="E27" s="19"/>
      <c r="F27" s="19"/>
      <c r="G27" s="19"/>
      <c r="H27" s="19"/>
      <c r="I27" s="19"/>
      <c r="J27" s="19"/>
      <c r="K27" s="19"/>
      <c r="L27" s="19"/>
      <c r="M27" s="19"/>
      <c r="N27" s="19"/>
    </row>
    <row r="28" spans="2:14" ht="15" thickBot="1">
      <c r="B28" s="23" t="s">
        <v>177</v>
      </c>
      <c r="C28" s="25">
        <v>0.01</v>
      </c>
      <c r="D28" s="19"/>
      <c r="E28" s="19"/>
      <c r="F28" s="19"/>
      <c r="G28" s="19"/>
      <c r="H28" s="19"/>
      <c r="I28" s="19"/>
      <c r="J28" s="19"/>
      <c r="K28" s="19"/>
      <c r="L28" s="19"/>
      <c r="M28" s="19"/>
      <c r="N28" s="19"/>
    </row>
    <row r="29" spans="2:14" s="140" customFormat="1" ht="15" thickBot="1">
      <c r="B29" s="141" t="s">
        <v>172</v>
      </c>
      <c r="C29" s="141" t="s">
        <v>197</v>
      </c>
      <c r="D29" s="142">
        <v>2020</v>
      </c>
      <c r="E29" s="142">
        <v>2021</v>
      </c>
      <c r="F29" s="142">
        <v>2022</v>
      </c>
      <c r="G29" s="142">
        <v>2023</v>
      </c>
      <c r="H29" s="142">
        <v>2024</v>
      </c>
      <c r="I29" s="142">
        <v>2025</v>
      </c>
      <c r="J29" s="142">
        <v>2026</v>
      </c>
      <c r="K29" s="142">
        <v>2027</v>
      </c>
      <c r="L29" s="142">
        <v>2028</v>
      </c>
      <c r="M29" s="142">
        <v>2029</v>
      </c>
      <c r="N29" s="143">
        <v>2030</v>
      </c>
    </row>
    <row r="30" spans="2:14" ht="15">
      <c r="B30" s="10" t="str">
        <f>+B17</f>
        <v>Retenciones</v>
      </c>
      <c r="C30" s="16"/>
      <c r="D30" s="16"/>
      <c r="E30" s="16">
        <f aca="true" t="shared" si="19" ref="E30:N30">+D17*$C$28</f>
        <v>2554780</v>
      </c>
      <c r="F30" s="16">
        <f t="shared" si="19"/>
        <v>0</v>
      </c>
      <c r="G30" s="16">
        <f t="shared" si="19"/>
        <v>0</v>
      </c>
      <c r="H30" s="16">
        <f t="shared" si="19"/>
        <v>0</v>
      </c>
      <c r="I30" s="16">
        <f t="shared" si="19"/>
        <v>0</v>
      </c>
      <c r="J30" s="16">
        <f t="shared" si="19"/>
        <v>0</v>
      </c>
      <c r="K30" s="16">
        <f t="shared" si="19"/>
        <v>0</v>
      </c>
      <c r="L30" s="16">
        <f t="shared" si="19"/>
        <v>0</v>
      </c>
      <c r="M30" s="16">
        <f t="shared" si="19"/>
        <v>0</v>
      </c>
      <c r="N30" s="26">
        <f t="shared" si="19"/>
        <v>0</v>
      </c>
    </row>
    <row r="31" spans="2:14" ht="15">
      <c r="B31" s="10" t="str">
        <f aca="true" t="shared" si="20" ref="B31:B37">+B18</f>
        <v>EMPLEADOS</v>
      </c>
      <c r="C31" s="41">
        <v>0.01</v>
      </c>
      <c r="D31" s="16"/>
      <c r="E31" s="16">
        <f aca="true" t="shared" si="21" ref="E31:N31">+D18*$C31</f>
        <v>7404359.866666667</v>
      </c>
      <c r="F31" s="16">
        <f>+E18*$C31</f>
        <v>7404359.866666667</v>
      </c>
      <c r="G31" s="16">
        <f t="shared" si="21"/>
        <v>3702179.9333333336</v>
      </c>
      <c r="H31" s="16">
        <f t="shared" si="21"/>
        <v>0</v>
      </c>
      <c r="I31" s="16">
        <f t="shared" si="21"/>
        <v>0</v>
      </c>
      <c r="J31" s="16">
        <f t="shared" si="21"/>
        <v>0</v>
      </c>
      <c r="K31" s="16">
        <f t="shared" si="21"/>
        <v>0</v>
      </c>
      <c r="L31" s="16">
        <f t="shared" si="21"/>
        <v>0</v>
      </c>
      <c r="M31" s="16">
        <f t="shared" si="21"/>
        <v>0</v>
      </c>
      <c r="N31" s="16">
        <f t="shared" si="21"/>
        <v>0</v>
      </c>
    </row>
    <row r="32" spans="2:14" ht="15">
      <c r="B32" s="10" t="str">
        <f t="shared" si="20"/>
        <v>Pensiones</v>
      </c>
      <c r="C32" s="16">
        <v>0</v>
      </c>
      <c r="D32" s="16"/>
      <c r="E32" s="16">
        <f aca="true" t="shared" si="22" ref="E32:N37">+D19*$C32</f>
        <v>0</v>
      </c>
      <c r="F32" s="16">
        <f t="shared" si="22"/>
        <v>0</v>
      </c>
      <c r="G32" s="16">
        <f t="shared" si="22"/>
        <v>0</v>
      </c>
      <c r="H32" s="16">
        <f t="shared" si="22"/>
        <v>0</v>
      </c>
      <c r="I32" s="16">
        <f t="shared" si="22"/>
        <v>0</v>
      </c>
      <c r="J32" s="16">
        <f t="shared" si="22"/>
        <v>0</v>
      </c>
      <c r="K32" s="16">
        <f t="shared" si="22"/>
        <v>0</v>
      </c>
      <c r="L32" s="16">
        <f t="shared" si="22"/>
        <v>0</v>
      </c>
      <c r="M32" s="16">
        <f t="shared" si="22"/>
        <v>0</v>
      </c>
      <c r="N32" s="16">
        <f t="shared" si="22"/>
        <v>0</v>
      </c>
    </row>
    <row r="33" spans="2:14" ht="15">
      <c r="B33" s="10" t="str">
        <f t="shared" si="20"/>
        <v>IMPUESTOS</v>
      </c>
      <c r="C33" s="41">
        <v>0.18</v>
      </c>
      <c r="D33" s="16"/>
      <c r="E33" s="16">
        <f t="shared" si="22"/>
        <v>82924560</v>
      </c>
      <c r="F33" s="16">
        <f t="shared" si="22"/>
        <v>17368560</v>
      </c>
      <c r="G33" s="16">
        <f t="shared" si="22"/>
        <v>0</v>
      </c>
      <c r="H33" s="16">
        <f t="shared" si="22"/>
        <v>0</v>
      </c>
      <c r="I33" s="16">
        <f t="shared" si="22"/>
        <v>0</v>
      </c>
      <c r="J33" s="16">
        <f t="shared" si="22"/>
        <v>0</v>
      </c>
      <c r="K33" s="16">
        <f t="shared" si="22"/>
        <v>0</v>
      </c>
      <c r="L33" s="16">
        <f t="shared" si="22"/>
        <v>0</v>
      </c>
      <c r="M33" s="16">
        <f t="shared" si="22"/>
        <v>0</v>
      </c>
      <c r="N33" s="16">
        <f t="shared" si="22"/>
        <v>0</v>
      </c>
    </row>
    <row r="34" spans="2:14" ht="15">
      <c r="B34" s="10" t="str">
        <f t="shared" si="20"/>
        <v>Hipotecarios</v>
      </c>
      <c r="C34" s="41">
        <v>0.05</v>
      </c>
      <c r="D34" s="16"/>
      <c r="E34" s="16">
        <f t="shared" si="22"/>
        <v>382355959.6</v>
      </c>
      <c r="F34" s="16">
        <f t="shared" si="22"/>
        <v>182355959.60000002</v>
      </c>
      <c r="G34" s="16">
        <f t="shared" si="22"/>
        <v>182355959.60000002</v>
      </c>
      <c r="H34" s="16">
        <f t="shared" si="22"/>
        <v>182355959.60000002</v>
      </c>
      <c r="I34" s="16">
        <f t="shared" si="22"/>
        <v>151963299.6666667</v>
      </c>
      <c r="J34" s="16">
        <f t="shared" si="22"/>
        <v>121570639.73333335</v>
      </c>
      <c r="K34" s="16">
        <f t="shared" si="22"/>
        <v>91177979.80000003</v>
      </c>
      <c r="L34" s="16">
        <f t="shared" si="22"/>
        <v>60785319.866666704</v>
      </c>
      <c r="M34" s="16">
        <f t="shared" si="22"/>
        <v>30392659.933333367</v>
      </c>
      <c r="N34" s="16">
        <f t="shared" si="22"/>
        <v>0</v>
      </c>
    </row>
    <row r="35" spans="2:14" ht="15">
      <c r="B35" s="10" t="str">
        <f t="shared" si="20"/>
        <v>Estrategicos</v>
      </c>
      <c r="C35" s="42">
        <v>0.015</v>
      </c>
      <c r="D35" s="16"/>
      <c r="E35" s="16">
        <f t="shared" si="22"/>
        <v>84047809.439331</v>
      </c>
      <c r="F35" s="16">
        <f t="shared" si="22"/>
        <v>84047809.439331</v>
      </c>
      <c r="G35" s="16">
        <f t="shared" si="22"/>
        <v>84047809.439331</v>
      </c>
      <c r="H35" s="16">
        <f t="shared" si="22"/>
        <v>84047809.439331</v>
      </c>
      <c r="I35" s="16">
        <f t="shared" si="22"/>
        <v>70039841.19944249</v>
      </c>
      <c r="J35" s="16">
        <f t="shared" si="22"/>
        <v>56031872.95955399</v>
      </c>
      <c r="K35" s="16">
        <f t="shared" si="22"/>
        <v>42023904.71966549</v>
      </c>
      <c r="L35" s="16">
        <f t="shared" si="22"/>
        <v>28015936.479776986</v>
      </c>
      <c r="M35" s="16">
        <f t="shared" si="22"/>
        <v>14007968.239888487</v>
      </c>
      <c r="N35" s="16">
        <f t="shared" si="22"/>
        <v>0</v>
      </c>
    </row>
    <row r="36" spans="2:14" ht="15">
      <c r="B36" s="10" t="str">
        <f t="shared" si="20"/>
        <v>Quirografarios</v>
      </c>
      <c r="C36" s="42">
        <v>0.015</v>
      </c>
      <c r="D36" s="16"/>
      <c r="E36" s="16">
        <f t="shared" si="22"/>
        <v>88423861.66814998</v>
      </c>
      <c r="F36" s="16">
        <f t="shared" si="22"/>
        <v>88423861.66814998</v>
      </c>
      <c r="G36" s="16">
        <f t="shared" si="22"/>
        <v>88423861.66814998</v>
      </c>
      <c r="H36" s="16">
        <f t="shared" si="22"/>
        <v>88423861.66814998</v>
      </c>
      <c r="I36" s="16">
        <f t="shared" si="22"/>
        <v>73686551.39012499</v>
      </c>
      <c r="J36" s="16">
        <f t="shared" si="22"/>
        <v>58949241.11209999</v>
      </c>
      <c r="K36" s="16">
        <f t="shared" si="22"/>
        <v>44211930.83407499</v>
      </c>
      <c r="L36" s="16">
        <f t="shared" si="22"/>
        <v>29474620.55604999</v>
      </c>
      <c r="M36" s="16">
        <f t="shared" si="22"/>
        <v>14737310.278024994</v>
      </c>
      <c r="N36" s="16">
        <f t="shared" si="22"/>
        <v>0</v>
      </c>
    </row>
    <row r="37" spans="2:14" s="19" customFormat="1" ht="15">
      <c r="B37" s="10" t="str">
        <f t="shared" si="20"/>
        <v>Socios</v>
      </c>
      <c r="C37" s="42">
        <v>0.015</v>
      </c>
      <c r="D37" s="16"/>
      <c r="E37" s="16">
        <f t="shared" si="22"/>
        <v>23056060.22505</v>
      </c>
      <c r="F37" s="16">
        <f t="shared" si="22"/>
        <v>23056060.22505</v>
      </c>
      <c r="G37" s="16">
        <f t="shared" si="22"/>
        <v>23056060.22505</v>
      </c>
      <c r="H37" s="16">
        <f t="shared" si="22"/>
        <v>23056060.22505</v>
      </c>
      <c r="I37" s="16">
        <f t="shared" si="22"/>
        <v>23056060.22505</v>
      </c>
      <c r="J37" s="16">
        <f t="shared" si="22"/>
        <v>23056060.22505</v>
      </c>
      <c r="K37" s="16">
        <f t="shared" si="22"/>
        <v>23056060.22505</v>
      </c>
      <c r="L37" s="16">
        <f t="shared" si="22"/>
        <v>23056060.22505</v>
      </c>
      <c r="M37" s="16">
        <f t="shared" si="22"/>
        <v>23056060.22505</v>
      </c>
      <c r="N37" s="16">
        <f t="shared" si="22"/>
        <v>23056060.22505</v>
      </c>
    </row>
    <row r="38" spans="2:15" ht="15" thickBot="1">
      <c r="B38" s="27" t="s">
        <v>173</v>
      </c>
      <c r="C38" s="28">
        <f>+SUM(C30:C37)</f>
        <v>0.28500000000000003</v>
      </c>
      <c r="D38" s="29">
        <f>+SUM(D30:D37)</f>
        <v>0</v>
      </c>
      <c r="E38" s="29">
        <f aca="true" t="shared" si="23" ref="E38:N38">+SUM(E30:E37)</f>
        <v>670767390.7991977</v>
      </c>
      <c r="F38" s="29">
        <f t="shared" si="23"/>
        <v>402656610.7991977</v>
      </c>
      <c r="G38" s="29">
        <f t="shared" si="23"/>
        <v>381585870.8658643</v>
      </c>
      <c r="H38" s="29">
        <f t="shared" si="23"/>
        <v>377883690.932531</v>
      </c>
      <c r="I38" s="29">
        <f t="shared" si="23"/>
        <v>318745752.48128414</v>
      </c>
      <c r="J38" s="29">
        <f t="shared" si="23"/>
        <v>259607814.0300373</v>
      </c>
      <c r="K38" s="29">
        <f t="shared" si="23"/>
        <v>200469875.57879052</v>
      </c>
      <c r="L38" s="29">
        <f t="shared" si="23"/>
        <v>141331937.12754366</v>
      </c>
      <c r="M38" s="29">
        <f t="shared" si="23"/>
        <v>82193998.67629685</v>
      </c>
      <c r="N38" s="29">
        <f t="shared" si="23"/>
        <v>23056060.22505</v>
      </c>
      <c r="O38" s="40"/>
    </row>
    <row r="41" spans="2:14" ht="15">
      <c r="B41" s="23" t="s">
        <v>175</v>
      </c>
      <c r="C41" s="19"/>
      <c r="D41" s="19"/>
      <c r="E41" s="19"/>
      <c r="F41" s="19"/>
      <c r="G41" s="19"/>
      <c r="H41" s="19"/>
      <c r="I41" s="19"/>
      <c r="J41" s="19"/>
      <c r="K41" s="19"/>
      <c r="L41" s="19"/>
      <c r="M41" s="19"/>
      <c r="N41" s="19"/>
    </row>
    <row r="42" spans="2:14" ht="29.4" thickBot="1">
      <c r="B42" s="23" t="s">
        <v>178</v>
      </c>
      <c r="C42" s="25"/>
      <c r="D42" s="19"/>
      <c r="E42" s="19"/>
      <c r="F42" s="19"/>
      <c r="G42" s="19"/>
      <c r="H42" s="19"/>
      <c r="I42" s="19"/>
      <c r="J42" s="19"/>
      <c r="K42" s="19"/>
      <c r="L42" s="19"/>
      <c r="M42" s="19"/>
      <c r="N42" s="19"/>
    </row>
    <row r="43" spans="2:14" s="140" customFormat="1" ht="15" thickBot="1">
      <c r="B43" s="141" t="s">
        <v>172</v>
      </c>
      <c r="C43" s="141" t="s">
        <v>171</v>
      </c>
      <c r="D43" s="142">
        <v>2020</v>
      </c>
      <c r="E43" s="142">
        <v>2021</v>
      </c>
      <c r="F43" s="142">
        <v>2022</v>
      </c>
      <c r="G43" s="142">
        <v>2023</v>
      </c>
      <c r="H43" s="142">
        <v>2024</v>
      </c>
      <c r="I43" s="142">
        <v>2025</v>
      </c>
      <c r="J43" s="142">
        <v>2026</v>
      </c>
      <c r="K43" s="142">
        <v>2027</v>
      </c>
      <c r="L43" s="142">
        <v>2028</v>
      </c>
      <c r="M43" s="142">
        <v>2029</v>
      </c>
      <c r="N43" s="143">
        <v>2030</v>
      </c>
    </row>
    <row r="44" spans="2:14" ht="15">
      <c r="B44" s="10" t="str">
        <f>+B30</f>
        <v>Retenciones</v>
      </c>
      <c r="C44" s="16"/>
      <c r="D44" s="24">
        <f>+D4+D30</f>
        <v>0</v>
      </c>
      <c r="E44" s="24">
        <f aca="true" t="shared" si="24" ref="E44">+E4+E30</f>
        <v>258032780</v>
      </c>
      <c r="F44" s="24">
        <f aca="true" t="shared" si="25" ref="F44:N44">+F4+F30</f>
        <v>0</v>
      </c>
      <c r="G44" s="24">
        <f t="shared" si="25"/>
        <v>0</v>
      </c>
      <c r="H44" s="24">
        <f t="shared" si="25"/>
        <v>0</v>
      </c>
      <c r="I44" s="24">
        <f t="shared" si="25"/>
        <v>0</v>
      </c>
      <c r="J44" s="24">
        <f t="shared" si="25"/>
        <v>0</v>
      </c>
      <c r="K44" s="24">
        <f t="shared" si="25"/>
        <v>0</v>
      </c>
      <c r="L44" s="24">
        <f t="shared" si="25"/>
        <v>0</v>
      </c>
      <c r="M44" s="24">
        <f t="shared" si="25"/>
        <v>0</v>
      </c>
      <c r="N44" s="24">
        <f t="shared" si="25"/>
        <v>0</v>
      </c>
    </row>
    <row r="45" spans="2:14" ht="15">
      <c r="B45" s="10" t="str">
        <f aca="true" t="shared" si="26" ref="B45:B51">+B31</f>
        <v>EMPLEADOS</v>
      </c>
      <c r="C45" s="16"/>
      <c r="D45" s="24">
        <f aca="true" t="shared" si="27" ref="D45">+D5+D31</f>
        <v>0</v>
      </c>
      <c r="E45" s="24">
        <f>+F5+E31</f>
        <v>377622353.20000005</v>
      </c>
      <c r="F45" s="24">
        <f aca="true" t="shared" si="28" ref="F45:N45">+G5+F31</f>
        <v>377622353.20000005</v>
      </c>
      <c r="G45" s="24">
        <f t="shared" si="28"/>
        <v>3702179.9333333336</v>
      </c>
      <c r="H45" s="24">
        <f t="shared" si="28"/>
        <v>0</v>
      </c>
      <c r="I45" s="24">
        <f t="shared" si="28"/>
        <v>0</v>
      </c>
      <c r="J45" s="24">
        <f t="shared" si="28"/>
        <v>0</v>
      </c>
      <c r="K45" s="24">
        <f t="shared" si="28"/>
        <v>0</v>
      </c>
      <c r="L45" s="24">
        <f t="shared" si="28"/>
        <v>0</v>
      </c>
      <c r="M45" s="24">
        <f t="shared" si="28"/>
        <v>0</v>
      </c>
      <c r="N45" s="24">
        <f t="shared" si="28"/>
        <v>0</v>
      </c>
    </row>
    <row r="46" spans="2:14" ht="15">
      <c r="B46" s="10" t="str">
        <f t="shared" si="26"/>
        <v>Pensiones</v>
      </c>
      <c r="C46" s="16"/>
      <c r="D46" s="24">
        <f aca="true" t="shared" si="29" ref="D46:E46">+D6+D32</f>
        <v>0</v>
      </c>
      <c r="E46" s="24">
        <f t="shared" si="29"/>
        <v>169420923</v>
      </c>
      <c r="F46" s="24">
        <f aca="true" t="shared" si="30" ref="F46:N46">+F6+F32</f>
        <v>160680000</v>
      </c>
      <c r="G46" s="24">
        <f t="shared" si="30"/>
        <v>165500400</v>
      </c>
      <c r="H46" s="24">
        <f t="shared" si="30"/>
        <v>170465412</v>
      </c>
      <c r="I46" s="24">
        <f t="shared" si="30"/>
        <v>175579374.36</v>
      </c>
      <c r="J46" s="24">
        <f t="shared" si="30"/>
        <v>180846755.59080002</v>
      </c>
      <c r="K46" s="24">
        <f t="shared" si="30"/>
        <v>186272158.25852403</v>
      </c>
      <c r="L46" s="24">
        <f t="shared" si="30"/>
        <v>191860323.00627977</v>
      </c>
      <c r="M46" s="24">
        <f t="shared" si="30"/>
        <v>197616132.69646817</v>
      </c>
      <c r="N46" s="24">
        <f t="shared" si="30"/>
        <v>203544616.67736223</v>
      </c>
    </row>
    <row r="47" spans="2:14" ht="15">
      <c r="B47" s="10" t="str">
        <f t="shared" si="26"/>
        <v>IMPUESTOS</v>
      </c>
      <c r="C47" s="16"/>
      <c r="D47" s="24">
        <f aca="true" t="shared" si="31" ref="D47">+D7+D33</f>
        <v>0</v>
      </c>
      <c r="E47" s="24">
        <f>+F7+E33</f>
        <v>179416560</v>
      </c>
      <c r="F47" s="24">
        <f aca="true" t="shared" si="32" ref="F47:N47">+G7+F33</f>
        <v>17368560</v>
      </c>
      <c r="G47" s="24">
        <f t="shared" si="32"/>
        <v>0</v>
      </c>
      <c r="H47" s="24">
        <f t="shared" si="32"/>
        <v>0</v>
      </c>
      <c r="I47" s="24">
        <f t="shared" si="32"/>
        <v>0</v>
      </c>
      <c r="J47" s="24">
        <f t="shared" si="32"/>
        <v>0</v>
      </c>
      <c r="K47" s="24">
        <f t="shared" si="32"/>
        <v>0</v>
      </c>
      <c r="L47" s="24">
        <f t="shared" si="32"/>
        <v>0</v>
      </c>
      <c r="M47" s="24">
        <f t="shared" si="32"/>
        <v>0</v>
      </c>
      <c r="N47" s="24">
        <f t="shared" si="32"/>
        <v>0</v>
      </c>
    </row>
    <row r="48" spans="2:14" ht="15">
      <c r="B48" s="10" t="str">
        <f t="shared" si="26"/>
        <v>Hipotecarios</v>
      </c>
      <c r="C48" s="16"/>
      <c r="D48" s="24">
        <f aca="true" t="shared" si="33" ref="D48:E48">+D8+D34</f>
        <v>0</v>
      </c>
      <c r="E48" s="24">
        <f t="shared" si="33"/>
        <v>4382355959.6</v>
      </c>
      <c r="F48" s="24">
        <f aca="true" t="shared" si="34" ref="F48:N48">+F8+F34</f>
        <v>182355959.60000002</v>
      </c>
      <c r="G48" s="24">
        <f t="shared" si="34"/>
        <v>182355959.60000002</v>
      </c>
      <c r="H48" s="24">
        <f t="shared" si="34"/>
        <v>790209158.2666667</v>
      </c>
      <c r="I48" s="24">
        <f t="shared" si="34"/>
        <v>759816498.3333333</v>
      </c>
      <c r="J48" s="24">
        <f t="shared" si="34"/>
        <v>729423838.4</v>
      </c>
      <c r="K48" s="24">
        <f t="shared" si="34"/>
        <v>699031178.4666667</v>
      </c>
      <c r="L48" s="24">
        <f t="shared" si="34"/>
        <v>668638518.5333333</v>
      </c>
      <c r="M48" s="24">
        <f t="shared" si="34"/>
        <v>638245858.6</v>
      </c>
      <c r="N48" s="24">
        <f t="shared" si="34"/>
        <v>0</v>
      </c>
    </row>
    <row r="49" spans="2:14" ht="15">
      <c r="B49" s="10" t="str">
        <f t="shared" si="26"/>
        <v>Estrategicos</v>
      </c>
      <c r="C49" s="16"/>
      <c r="D49" s="24">
        <f>+D9+D35</f>
        <v>0</v>
      </c>
      <c r="E49" s="24">
        <f aca="true" t="shared" si="35" ref="E49">+E9+E35</f>
        <v>84047809.439331</v>
      </c>
      <c r="F49" s="24">
        <f aca="true" t="shared" si="36" ref="F49:N49">+F9+F35</f>
        <v>84047809.439331</v>
      </c>
      <c r="G49" s="24">
        <f t="shared" si="36"/>
        <v>84047809.439331</v>
      </c>
      <c r="H49" s="24">
        <f t="shared" si="36"/>
        <v>1017912358.7652309</v>
      </c>
      <c r="I49" s="24">
        <f t="shared" si="36"/>
        <v>1003904390.5253425</v>
      </c>
      <c r="J49" s="24">
        <f t="shared" si="36"/>
        <v>989896422.2854539</v>
      </c>
      <c r="K49" s="24">
        <f t="shared" si="36"/>
        <v>975888454.0455655</v>
      </c>
      <c r="L49" s="24">
        <f t="shared" si="36"/>
        <v>961880485.8056769</v>
      </c>
      <c r="M49" s="24">
        <f t="shared" si="36"/>
        <v>947872517.5657884</v>
      </c>
      <c r="N49" s="24">
        <f t="shared" si="36"/>
        <v>0</v>
      </c>
    </row>
    <row r="50" spans="2:14" ht="15">
      <c r="B50" s="10" t="str">
        <f t="shared" si="26"/>
        <v>Quirografarios</v>
      </c>
      <c r="C50" s="16"/>
      <c r="D50" s="24">
        <f aca="true" t="shared" si="37" ref="D50:E50">+D10+D36</f>
        <v>0</v>
      </c>
      <c r="E50" s="24">
        <f t="shared" si="37"/>
        <v>88423861.66814998</v>
      </c>
      <c r="F50" s="24">
        <f aca="true" t="shared" si="38" ref="F50:N50">+F10+F36</f>
        <v>88423861.66814998</v>
      </c>
      <c r="G50" s="24">
        <f t="shared" si="38"/>
        <v>88423861.66814998</v>
      </c>
      <c r="H50" s="24">
        <f t="shared" si="38"/>
        <v>1070911213.5364832</v>
      </c>
      <c r="I50" s="24">
        <f t="shared" si="38"/>
        <v>1056173903.2584583</v>
      </c>
      <c r="J50" s="24">
        <f t="shared" si="38"/>
        <v>1041436592.9804332</v>
      </c>
      <c r="K50" s="24">
        <f t="shared" si="38"/>
        <v>1026699282.7024082</v>
      </c>
      <c r="L50" s="24">
        <f t="shared" si="38"/>
        <v>1011961972.4243832</v>
      </c>
      <c r="M50" s="24">
        <f t="shared" si="38"/>
        <v>997224662.1463583</v>
      </c>
      <c r="N50" s="24">
        <f t="shared" si="38"/>
        <v>0</v>
      </c>
    </row>
    <row r="51" spans="2:14" s="19" customFormat="1" ht="15">
      <c r="B51" s="10" t="str">
        <f t="shared" si="26"/>
        <v>Socios</v>
      </c>
      <c r="C51" s="39"/>
      <c r="D51" s="24">
        <f aca="true" t="shared" si="39" ref="D51:E51">+D11+D37</f>
        <v>0</v>
      </c>
      <c r="E51" s="24">
        <f t="shared" si="39"/>
        <v>23056060.22505</v>
      </c>
      <c r="F51" s="24">
        <f aca="true" t="shared" si="40" ref="F51:N51">+F11+F37</f>
        <v>23056060.22505</v>
      </c>
      <c r="G51" s="24">
        <f t="shared" si="40"/>
        <v>23056060.22505</v>
      </c>
      <c r="H51" s="24">
        <f t="shared" si="40"/>
        <v>23056060.22505</v>
      </c>
      <c r="I51" s="24">
        <f t="shared" si="40"/>
        <v>23056060.22505</v>
      </c>
      <c r="J51" s="24">
        <f t="shared" si="40"/>
        <v>23056060.22505</v>
      </c>
      <c r="K51" s="24">
        <f t="shared" si="40"/>
        <v>23056060.22505</v>
      </c>
      <c r="L51" s="24">
        <f t="shared" si="40"/>
        <v>23056060.22505</v>
      </c>
      <c r="M51" s="24">
        <f t="shared" si="40"/>
        <v>23056060.22505</v>
      </c>
      <c r="N51" s="24">
        <f t="shared" si="40"/>
        <v>1560126741.89505</v>
      </c>
    </row>
    <row r="52" spans="2:15" ht="15" thickBot="1">
      <c r="B52" s="27" t="s">
        <v>173</v>
      </c>
      <c r="C52" s="28">
        <f>+SUM(C44:C51)</f>
        <v>0</v>
      </c>
      <c r="D52" s="29">
        <f>+SUM(D44:D51)</f>
        <v>0</v>
      </c>
      <c r="E52" s="29">
        <f aca="true" t="shared" si="41" ref="E52:N52">+SUM(E44:E51)</f>
        <v>5562376307.132531</v>
      </c>
      <c r="F52" s="29">
        <f t="shared" si="41"/>
        <v>933554604.1325309</v>
      </c>
      <c r="G52" s="29">
        <f t="shared" si="41"/>
        <v>547086270.8658643</v>
      </c>
      <c r="H52" s="29">
        <f t="shared" si="41"/>
        <v>3072554202.793431</v>
      </c>
      <c r="I52" s="29">
        <f t="shared" si="41"/>
        <v>3018530226.7021837</v>
      </c>
      <c r="J52" s="29">
        <f t="shared" si="41"/>
        <v>2964659669.481737</v>
      </c>
      <c r="K52" s="29">
        <f t="shared" si="41"/>
        <v>2910947133.6982145</v>
      </c>
      <c r="L52" s="29">
        <f t="shared" si="41"/>
        <v>2857397359.9947233</v>
      </c>
      <c r="M52" s="29">
        <f t="shared" si="41"/>
        <v>2804015231.2336645</v>
      </c>
      <c r="N52" s="29">
        <f t="shared" si="41"/>
        <v>1763671358.5724123</v>
      </c>
      <c r="O52" s="40"/>
    </row>
    <row r="143" spans="15:18" ht="15">
      <c r="O143" s="19"/>
      <c r="P143" s="19"/>
      <c r="Q143" s="19"/>
      <c r="R143" s="19"/>
    </row>
    <row r="144" spans="15:18" ht="15">
      <c r="O144" s="19"/>
      <c r="P144" s="19"/>
      <c r="Q144" s="19"/>
      <c r="R144" s="19"/>
    </row>
    <row r="145" spans="15:18" ht="15">
      <c r="O145" s="19"/>
      <c r="P145" s="19"/>
      <c r="Q145" s="19"/>
      <c r="R145" s="19"/>
    </row>
    <row r="146" spans="15:18" ht="15">
      <c r="O146" s="19"/>
      <c r="P146" s="19"/>
      <c r="Q146" s="19"/>
      <c r="R146" s="19"/>
    </row>
    <row r="147" spans="15:18" ht="15">
      <c r="O147" s="19"/>
      <c r="P147" s="19"/>
      <c r="Q147" s="19"/>
      <c r="R147" s="19"/>
    </row>
    <row r="148" spans="15:18" ht="15">
      <c r="O148" s="19"/>
      <c r="P148" s="19"/>
      <c r="Q148" s="19"/>
      <c r="R148" s="19"/>
    </row>
    <row r="149" spans="15:18" ht="15">
      <c r="O149" s="19"/>
      <c r="P149" s="19"/>
      <c r="Q149" s="19"/>
      <c r="R149" s="19"/>
    </row>
    <row r="150" spans="15:18" ht="15">
      <c r="O150" s="19"/>
      <c r="P150" s="19"/>
      <c r="Q150" s="19"/>
      <c r="R150" s="19"/>
    </row>
    <row r="151" spans="15:18" ht="15">
      <c r="O151" s="19"/>
      <c r="P151" s="19"/>
      <c r="Q151" s="19"/>
      <c r="R151" s="19"/>
    </row>
    <row r="152" spans="15:18" ht="15">
      <c r="O152" s="19"/>
      <c r="P152" s="19"/>
      <c r="Q152" s="19"/>
      <c r="R152" s="19"/>
    </row>
    <row r="153" spans="15:18" ht="15">
      <c r="O153" s="19"/>
      <c r="P153" s="19"/>
      <c r="Q153" s="19"/>
      <c r="R153" s="19"/>
    </row>
    <row r="154" spans="15:18" ht="15">
      <c r="O154" s="19"/>
      <c r="P154" s="19"/>
      <c r="Q154" s="19"/>
      <c r="R154" s="19"/>
    </row>
    <row r="155" spans="15:18" ht="15">
      <c r="O155" s="19"/>
      <c r="P155" s="19"/>
      <c r="Q155" s="19"/>
      <c r="R155" s="19"/>
    </row>
    <row r="156" spans="15:18" ht="15">
      <c r="O156" s="19"/>
      <c r="P156" s="19"/>
      <c r="Q156" s="19"/>
      <c r="R156" s="19"/>
    </row>
    <row r="157" spans="15:18" ht="15">
      <c r="O157" s="19"/>
      <c r="P157" s="19"/>
      <c r="Q157" s="19"/>
      <c r="R157" s="19"/>
    </row>
    <row r="158" spans="15:18" ht="15">
      <c r="O158" s="19"/>
      <c r="P158" s="19"/>
      <c r="Q158" s="19"/>
      <c r="R158" s="19"/>
    </row>
    <row r="159" spans="15:18" ht="15">
      <c r="O159" s="19"/>
      <c r="P159" s="19"/>
      <c r="Q159" s="19"/>
      <c r="R159" s="19"/>
    </row>
    <row r="160" spans="15:18" ht="15">
      <c r="O160" s="19"/>
      <c r="P160" s="19"/>
      <c r="Q160" s="19"/>
      <c r="R160" s="19"/>
    </row>
    <row r="161" spans="15:18" ht="15">
      <c r="O161" s="19"/>
      <c r="P161" s="19"/>
      <c r="Q161" s="19"/>
      <c r="R161" s="19"/>
    </row>
    <row r="162" spans="15:18" ht="15">
      <c r="O162" s="19"/>
      <c r="P162" s="19"/>
      <c r="Q162" s="19"/>
      <c r="R162" s="19"/>
    </row>
    <row r="163" spans="15:18" ht="15">
      <c r="O163" s="19"/>
      <c r="P163" s="19"/>
      <c r="Q163" s="19"/>
      <c r="R163" s="19"/>
    </row>
    <row r="164" spans="15:18" ht="15">
      <c r="O164" s="19"/>
      <c r="P164" s="19"/>
      <c r="Q164" s="19"/>
      <c r="R164" s="19"/>
    </row>
    <row r="165" spans="15:18" ht="15">
      <c r="O165" s="19"/>
      <c r="P165" s="19"/>
      <c r="Q165" s="19"/>
      <c r="R165" s="19"/>
    </row>
    <row r="166" spans="15:18" ht="15">
      <c r="O166" s="19"/>
      <c r="P166" s="19"/>
      <c r="Q166" s="19"/>
      <c r="R166" s="19"/>
    </row>
    <row r="167" spans="15:18" ht="15">
      <c r="O167" s="19"/>
      <c r="P167" s="19"/>
      <c r="Q167" s="19"/>
      <c r="R167" s="19"/>
    </row>
    <row r="168" spans="15:18" ht="15">
      <c r="O168" s="19"/>
      <c r="P168" s="19"/>
      <c r="Q168" s="19"/>
      <c r="R168" s="19"/>
    </row>
    <row r="169" spans="15:18" ht="15">
      <c r="O169" s="19"/>
      <c r="P169" s="19"/>
      <c r="Q169" s="19"/>
      <c r="R169" s="19"/>
    </row>
    <row r="170" spans="15:18" ht="15">
      <c r="O170" s="19"/>
      <c r="P170" s="19"/>
      <c r="Q170" s="19"/>
      <c r="R170" s="19"/>
    </row>
    <row r="171" spans="15:18" ht="15">
      <c r="O171" s="19"/>
      <c r="P171" s="19"/>
      <c r="Q171" s="19"/>
      <c r="R171" s="19"/>
    </row>
    <row r="172" spans="15:18" ht="15">
      <c r="O172" s="19"/>
      <c r="P172" s="19"/>
      <c r="Q172" s="19"/>
      <c r="R172" s="19"/>
    </row>
    <row r="173" spans="15:18" ht="15">
      <c r="O173" s="19"/>
      <c r="P173" s="19"/>
      <c r="Q173" s="19"/>
      <c r="R173" s="19"/>
    </row>
    <row r="174" spans="15:18" ht="15">
      <c r="O174" s="19"/>
      <c r="P174" s="19"/>
      <c r="Q174" s="19"/>
      <c r="R174" s="19"/>
    </row>
    <row r="175" spans="15:18" ht="15">
      <c r="O175" s="19"/>
      <c r="P175" s="19"/>
      <c r="Q175" s="19"/>
      <c r="R175" s="19"/>
    </row>
    <row r="176" spans="15:18" ht="15">
      <c r="O176" s="19"/>
      <c r="P176" s="19"/>
      <c r="Q176" s="19"/>
      <c r="R176" s="19"/>
    </row>
    <row r="177" spans="15:18" ht="15">
      <c r="O177" s="19"/>
      <c r="P177" s="19"/>
      <c r="Q177" s="19"/>
      <c r="R177" s="19"/>
    </row>
    <row r="178" spans="15:18" ht="15">
      <c r="O178" s="19"/>
      <c r="P178" s="19"/>
      <c r="Q178" s="19"/>
      <c r="R178" s="19"/>
    </row>
    <row r="179" spans="15:18" ht="15">
      <c r="O179" s="19"/>
      <c r="P179" s="19"/>
      <c r="Q179" s="19"/>
      <c r="R179" s="19"/>
    </row>
    <row r="180" spans="15:18" ht="15">
      <c r="O180" s="19"/>
      <c r="P180" s="19"/>
      <c r="Q180" s="19"/>
      <c r="R180" s="19"/>
    </row>
    <row r="181" spans="15:18" ht="15">
      <c r="O181" s="19"/>
      <c r="P181" s="19"/>
      <c r="Q181" s="19"/>
      <c r="R181" s="19"/>
    </row>
    <row r="182" spans="15:18" ht="15">
      <c r="O182" s="19"/>
      <c r="P182" s="19"/>
      <c r="Q182" s="19"/>
      <c r="R182" s="19"/>
    </row>
    <row r="183" spans="15:18" ht="15">
      <c r="O183" s="19"/>
      <c r="P183" s="19"/>
      <c r="Q183" s="19"/>
      <c r="R183" s="19"/>
    </row>
    <row r="184" spans="15:18" ht="15">
      <c r="O184" s="19"/>
      <c r="P184" s="19"/>
      <c r="Q184" s="19"/>
      <c r="R184" s="19"/>
    </row>
    <row r="185" spans="15:18" ht="15">
      <c r="O185" s="19"/>
      <c r="P185" s="19"/>
      <c r="Q185" s="19"/>
      <c r="R185" s="19"/>
    </row>
    <row r="186" spans="15:18" ht="15">
      <c r="O186" s="19"/>
      <c r="P186" s="19"/>
      <c r="Q186" s="19"/>
      <c r="R186" s="19"/>
    </row>
    <row r="187" spans="15:18" ht="15">
      <c r="O187" s="19"/>
      <c r="P187" s="19"/>
      <c r="Q187" s="19"/>
      <c r="R187" s="19"/>
    </row>
    <row r="188" spans="15:18" ht="15">
      <c r="O188" s="19"/>
      <c r="P188" s="19"/>
      <c r="Q188" s="19"/>
      <c r="R188" s="19"/>
    </row>
    <row r="189" spans="15:18" ht="15">
      <c r="O189" s="19"/>
      <c r="P189" s="19"/>
      <c r="Q189" s="19"/>
      <c r="R189" s="19"/>
    </row>
    <row r="190" spans="15:18" ht="15">
      <c r="O190" s="19"/>
      <c r="P190" s="19"/>
      <c r="Q190" s="19"/>
      <c r="R190" s="19"/>
    </row>
    <row r="191" spans="15:18" ht="15">
      <c r="O191" s="19"/>
      <c r="P191" s="19"/>
      <c r="Q191" s="19"/>
      <c r="R191" s="19"/>
    </row>
    <row r="192" spans="15:18" ht="15">
      <c r="O192" s="19"/>
      <c r="P192" s="19"/>
      <c r="Q192" s="19"/>
      <c r="R192" s="19"/>
    </row>
    <row r="193" spans="15:18" ht="15">
      <c r="O193" s="19"/>
      <c r="P193" s="19"/>
      <c r="Q193" s="19"/>
      <c r="R193" s="19"/>
    </row>
    <row r="194" spans="15:18" ht="15">
      <c r="O194" s="19"/>
      <c r="P194" s="19"/>
      <c r="Q194" s="19"/>
      <c r="R194" s="19"/>
    </row>
    <row r="195" spans="15:18" ht="15">
      <c r="O195" s="19"/>
      <c r="P195" s="19"/>
      <c r="Q195" s="19"/>
      <c r="R195" s="19"/>
    </row>
    <row r="196" spans="15:18" ht="15">
      <c r="O196" s="19"/>
      <c r="P196" s="19"/>
      <c r="Q196" s="19"/>
      <c r="R196" s="19"/>
    </row>
    <row r="197" spans="15:18" ht="15">
      <c r="O197" s="19"/>
      <c r="P197" s="19"/>
      <c r="Q197" s="19"/>
      <c r="R197" s="19"/>
    </row>
    <row r="198" spans="15:18" ht="15">
      <c r="O198" s="19"/>
      <c r="P198" s="19"/>
      <c r="Q198" s="19"/>
      <c r="R198" s="19"/>
    </row>
    <row r="199" spans="15:18" ht="15">
      <c r="O199" s="19"/>
      <c r="P199" s="19"/>
      <c r="Q199" s="19"/>
      <c r="R199" s="19"/>
    </row>
    <row r="200" spans="15:18" ht="15">
      <c r="O200" s="19"/>
      <c r="P200" s="19"/>
      <c r="Q200" s="19"/>
      <c r="R200" s="19"/>
    </row>
    <row r="201" spans="15:18" ht="15">
      <c r="O201" s="19"/>
      <c r="P201" s="19"/>
      <c r="Q201" s="19"/>
      <c r="R201" s="19"/>
    </row>
    <row r="202" spans="15:18" ht="15">
      <c r="O202" s="19"/>
      <c r="P202" s="19"/>
      <c r="Q202" s="19"/>
      <c r="R202" s="19"/>
    </row>
    <row r="203" spans="15:18" ht="15">
      <c r="O203" s="19"/>
      <c r="P203" s="19"/>
      <c r="Q203" s="19"/>
      <c r="R203" s="1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Gutierrez</dc:creator>
  <cp:keywords/>
  <dc:description/>
  <cp:lastModifiedBy>USUARIO</cp:lastModifiedBy>
  <dcterms:created xsi:type="dcterms:W3CDTF">2020-03-28T04:30:28Z</dcterms:created>
  <dcterms:modified xsi:type="dcterms:W3CDTF">2021-04-06T16:09:12Z</dcterms:modified>
  <cp:category/>
  <cp:version/>
  <cp:contentType/>
  <cp:contentStatus/>
</cp:coreProperties>
</file>